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WORK\KETERSEDIAAN BAPOKTING\"/>
    </mc:Choice>
  </mc:AlternateContent>
  <xr:revisionPtr revIDLastSave="0" documentId="13_ncr:1_{A9D1DD3D-01FB-4104-92D3-744BAA235E5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heet1" sheetId="1" r:id="rId1"/>
    <sheet name="Sheet3" sheetId="3" r:id="rId2"/>
    <sheet name="Sheet2" sheetId="2" r:id="rId3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8" i="3" l="1"/>
  <c r="E608" i="3"/>
  <c r="C608" i="3"/>
  <c r="AF669" i="3"/>
  <c r="AE669" i="3" s="1"/>
  <c r="AE672" i="3" s="1"/>
  <c r="D669" i="3"/>
  <c r="C669" i="3" s="1"/>
  <c r="C672" i="3" s="1"/>
  <c r="E539" i="3" l="1"/>
  <c r="D206" i="2"/>
  <c r="D205" i="2"/>
  <c r="D204" i="2"/>
  <c r="D203" i="2"/>
  <c r="D202" i="2"/>
  <c r="D201" i="2"/>
  <c r="D200" i="2"/>
  <c r="D199" i="2"/>
  <c r="D198" i="2"/>
  <c r="D197" i="2"/>
  <c r="D196" i="2"/>
  <c r="E653" i="3"/>
  <c r="X607" i="3"/>
  <c r="W607" i="3"/>
  <c r="W656" i="3" s="1"/>
  <c r="V607" i="3"/>
  <c r="U607" i="3"/>
  <c r="T607" i="3"/>
  <c r="S607" i="3"/>
  <c r="S656" i="3" s="1"/>
  <c r="R607" i="3"/>
  <c r="Q607" i="3"/>
  <c r="P607" i="3"/>
  <c r="O607" i="3"/>
  <c r="M607" i="3"/>
  <c r="L607" i="3"/>
  <c r="K607" i="3"/>
  <c r="J607" i="3"/>
  <c r="I607" i="3"/>
  <c r="H607" i="3"/>
  <c r="H656" i="3" s="1"/>
  <c r="C201" i="2" s="1"/>
  <c r="G607" i="3"/>
  <c r="G656" i="3" s="1"/>
  <c r="C200" i="2" s="1"/>
  <c r="F607" i="3"/>
  <c r="D656" i="3"/>
  <c r="C205" i="2" s="1"/>
  <c r="E599" i="3"/>
  <c r="N595" i="3"/>
  <c r="N656" i="3" s="1"/>
  <c r="C203" i="2" s="1"/>
  <c r="E595" i="3"/>
  <c r="N526" i="3"/>
  <c r="N587" i="3" s="1"/>
  <c r="C186" i="2" s="1"/>
  <c r="E526" i="3"/>
  <c r="E530" i="3"/>
  <c r="D189" i="2"/>
  <c r="D188" i="2"/>
  <c r="D187" i="2"/>
  <c r="D186" i="2"/>
  <c r="D185" i="2"/>
  <c r="D184" i="2"/>
  <c r="D183" i="2"/>
  <c r="D182" i="2"/>
  <c r="D181" i="2"/>
  <c r="D180" i="2"/>
  <c r="D179" i="2"/>
  <c r="E584" i="3"/>
  <c r="P542" i="3"/>
  <c r="O542" i="3"/>
  <c r="N542" i="3"/>
  <c r="M542" i="3"/>
  <c r="J542" i="3"/>
  <c r="I542" i="3"/>
  <c r="H542" i="3"/>
  <c r="G542" i="3"/>
  <c r="F542" i="3"/>
  <c r="D542" i="3"/>
  <c r="X540" i="3"/>
  <c r="X541" i="3" s="1"/>
  <c r="X542" i="3" s="1"/>
  <c r="V540" i="3"/>
  <c r="V541" i="3" s="1"/>
  <c r="V542" i="3" s="1"/>
  <c r="U540" i="3"/>
  <c r="T540" i="3"/>
  <c r="T541" i="3" s="1"/>
  <c r="T542" i="3" s="1"/>
  <c r="S540" i="3"/>
  <c r="S541" i="3" s="1"/>
  <c r="S542" i="3" s="1"/>
  <c r="R540" i="3"/>
  <c r="R541" i="3" s="1"/>
  <c r="R542" i="3" s="1"/>
  <c r="Q540" i="3"/>
  <c r="Q541" i="3" s="1"/>
  <c r="Q542" i="3" s="1"/>
  <c r="P540" i="3"/>
  <c r="O540" i="3"/>
  <c r="M540" i="3"/>
  <c r="L540" i="3"/>
  <c r="L541" i="3" s="1"/>
  <c r="L542" i="3" s="1"/>
  <c r="K540" i="3"/>
  <c r="K541" i="3" s="1"/>
  <c r="K542" i="3" s="1"/>
  <c r="J540" i="3"/>
  <c r="I540" i="3"/>
  <c r="H540" i="3"/>
  <c r="G540" i="3"/>
  <c r="F540" i="3"/>
  <c r="D540" i="3"/>
  <c r="X538" i="3"/>
  <c r="W538" i="3"/>
  <c r="W587" i="3" s="1"/>
  <c r="V538" i="3"/>
  <c r="U538" i="3"/>
  <c r="T538" i="3"/>
  <c r="S538" i="3"/>
  <c r="R538" i="3"/>
  <c r="Q538" i="3"/>
  <c r="P538" i="3"/>
  <c r="O538" i="3"/>
  <c r="M538" i="3"/>
  <c r="L538" i="3"/>
  <c r="K538" i="3"/>
  <c r="J538" i="3"/>
  <c r="I538" i="3"/>
  <c r="H538" i="3"/>
  <c r="G538" i="3"/>
  <c r="G587" i="3" s="1"/>
  <c r="C183" i="2" s="1"/>
  <c r="F538" i="3"/>
  <c r="D538" i="3"/>
  <c r="C538" i="3"/>
  <c r="C532" i="3"/>
  <c r="C528" i="3"/>
  <c r="E515" i="3"/>
  <c r="P473" i="3"/>
  <c r="O473" i="3"/>
  <c r="O518" i="3" s="1"/>
  <c r="C168" i="2" s="1"/>
  <c r="N473" i="3"/>
  <c r="N518" i="3" s="1"/>
  <c r="C169" i="2" s="1"/>
  <c r="M473" i="3"/>
  <c r="J473" i="3"/>
  <c r="I473" i="3"/>
  <c r="H473" i="3"/>
  <c r="G473" i="3"/>
  <c r="F473" i="3"/>
  <c r="D473" i="3"/>
  <c r="X472" i="3"/>
  <c r="X473" i="3" s="1"/>
  <c r="X518" i="3" s="1"/>
  <c r="S472" i="3"/>
  <c r="S473" i="3" s="1"/>
  <c r="R472" i="3"/>
  <c r="R473" i="3" s="1"/>
  <c r="E472" i="3"/>
  <c r="E473" i="3" s="1"/>
  <c r="X471" i="3"/>
  <c r="V471" i="3"/>
  <c r="V472" i="3" s="1"/>
  <c r="V473" i="3" s="1"/>
  <c r="U471" i="3"/>
  <c r="U472" i="3" s="1"/>
  <c r="U473" i="3" s="1"/>
  <c r="T471" i="3"/>
  <c r="T472" i="3" s="1"/>
  <c r="T473" i="3" s="1"/>
  <c r="T518" i="3" s="1"/>
  <c r="S471" i="3"/>
  <c r="R471" i="3"/>
  <c r="Q471" i="3"/>
  <c r="Q472" i="3" s="1"/>
  <c r="Q473" i="3" s="1"/>
  <c r="P471" i="3"/>
  <c r="P518" i="3" s="1"/>
  <c r="O471" i="3"/>
  <c r="M471" i="3"/>
  <c r="L471" i="3"/>
  <c r="L472" i="3" s="1"/>
  <c r="K471" i="3"/>
  <c r="K472" i="3" s="1"/>
  <c r="K473" i="3" s="1"/>
  <c r="K518" i="3" s="1"/>
  <c r="J471" i="3"/>
  <c r="I471" i="3"/>
  <c r="H471" i="3"/>
  <c r="G471" i="3"/>
  <c r="F471" i="3"/>
  <c r="E471" i="3"/>
  <c r="D471" i="3"/>
  <c r="E470" i="3"/>
  <c r="X469" i="3"/>
  <c r="W469" i="3"/>
  <c r="W518" i="3" s="1"/>
  <c r="V469" i="3"/>
  <c r="U469" i="3"/>
  <c r="T469" i="3"/>
  <c r="S469" i="3"/>
  <c r="R469" i="3"/>
  <c r="Q469" i="3"/>
  <c r="P469" i="3"/>
  <c r="O469" i="3"/>
  <c r="M469" i="3"/>
  <c r="M518" i="3" s="1"/>
  <c r="C170" i="2" s="1"/>
  <c r="L469" i="3"/>
  <c r="K469" i="3"/>
  <c r="J469" i="3"/>
  <c r="I469" i="3"/>
  <c r="I518" i="3" s="1"/>
  <c r="C164" i="2" s="1"/>
  <c r="H469" i="3"/>
  <c r="H518" i="3" s="1"/>
  <c r="C167" i="2" s="1"/>
  <c r="G469" i="3"/>
  <c r="F469" i="3"/>
  <c r="E469" i="3"/>
  <c r="D469" i="3"/>
  <c r="D518" i="3" s="1"/>
  <c r="C171" i="2" s="1"/>
  <c r="C469" i="3"/>
  <c r="C463" i="3"/>
  <c r="E461" i="3"/>
  <c r="E459" i="3"/>
  <c r="E518" i="3" s="1"/>
  <c r="C172" i="2" s="1"/>
  <c r="C459" i="3"/>
  <c r="E457" i="3"/>
  <c r="D172" i="2"/>
  <c r="D171" i="2"/>
  <c r="D170" i="2"/>
  <c r="D169" i="2"/>
  <c r="D168" i="2"/>
  <c r="D167" i="2"/>
  <c r="D166" i="2"/>
  <c r="D165" i="2"/>
  <c r="D164" i="2"/>
  <c r="D163" i="2"/>
  <c r="D162" i="2"/>
  <c r="D155" i="2"/>
  <c r="D154" i="2"/>
  <c r="D153" i="2"/>
  <c r="D152" i="2"/>
  <c r="D151" i="2"/>
  <c r="D150" i="2"/>
  <c r="D149" i="2"/>
  <c r="D148" i="2"/>
  <c r="D147" i="2"/>
  <c r="D146" i="2"/>
  <c r="D145" i="2"/>
  <c r="E392" i="3"/>
  <c r="E388" i="3"/>
  <c r="E446" i="3"/>
  <c r="P404" i="3"/>
  <c r="O404" i="3"/>
  <c r="N404" i="3"/>
  <c r="N449" i="3" s="1"/>
  <c r="C152" i="2" s="1"/>
  <c r="M404" i="3"/>
  <c r="J404" i="3"/>
  <c r="I404" i="3"/>
  <c r="H404" i="3"/>
  <c r="G404" i="3"/>
  <c r="F404" i="3"/>
  <c r="D404" i="3"/>
  <c r="R403" i="3"/>
  <c r="R404" i="3" s="1"/>
  <c r="E403" i="3"/>
  <c r="E404" i="3" s="1"/>
  <c r="X402" i="3"/>
  <c r="X403" i="3" s="1"/>
  <c r="X404" i="3" s="1"/>
  <c r="V402" i="3"/>
  <c r="V403" i="3" s="1"/>
  <c r="V404" i="3" s="1"/>
  <c r="U402" i="3"/>
  <c r="U403" i="3" s="1"/>
  <c r="U404" i="3" s="1"/>
  <c r="T402" i="3"/>
  <c r="T403" i="3" s="1"/>
  <c r="T404" i="3" s="1"/>
  <c r="S402" i="3"/>
  <c r="R402" i="3"/>
  <c r="Q402" i="3"/>
  <c r="Q403" i="3" s="1"/>
  <c r="Q404" i="3" s="1"/>
  <c r="P402" i="3"/>
  <c r="O402" i="3"/>
  <c r="M402" i="3"/>
  <c r="L402" i="3"/>
  <c r="L403" i="3" s="1"/>
  <c r="L404" i="3" s="1"/>
  <c r="K402" i="3"/>
  <c r="K403" i="3" s="1"/>
  <c r="K404" i="3" s="1"/>
  <c r="J402" i="3"/>
  <c r="I402" i="3"/>
  <c r="H402" i="3"/>
  <c r="G402" i="3"/>
  <c r="F402" i="3"/>
  <c r="E402" i="3"/>
  <c r="D402" i="3"/>
  <c r="E401" i="3"/>
  <c r="X400" i="3"/>
  <c r="X449" i="3" s="1"/>
  <c r="W400" i="3"/>
  <c r="W449" i="3" s="1"/>
  <c r="V400" i="3"/>
  <c r="U400" i="3"/>
  <c r="T400" i="3"/>
  <c r="S400" i="3"/>
  <c r="R400" i="3"/>
  <c r="R449" i="3" s="1"/>
  <c r="Q400" i="3"/>
  <c r="P400" i="3"/>
  <c r="O400" i="3"/>
  <c r="M400" i="3"/>
  <c r="M449" i="3" s="1"/>
  <c r="C153" i="2" s="1"/>
  <c r="L400" i="3"/>
  <c r="K400" i="3"/>
  <c r="J400" i="3"/>
  <c r="I400" i="3"/>
  <c r="I449" i="3" s="1"/>
  <c r="C147" i="2" s="1"/>
  <c r="H400" i="3"/>
  <c r="G400" i="3"/>
  <c r="F400" i="3"/>
  <c r="E400" i="3"/>
  <c r="D400" i="3"/>
  <c r="C400" i="3"/>
  <c r="C394" i="3"/>
  <c r="E390" i="3"/>
  <c r="C390" i="3"/>
  <c r="D127" i="2"/>
  <c r="D126" i="2"/>
  <c r="D125" i="2"/>
  <c r="D124" i="2"/>
  <c r="D123" i="2"/>
  <c r="D122" i="2"/>
  <c r="D121" i="2"/>
  <c r="D120" i="2"/>
  <c r="D119" i="2"/>
  <c r="D118" i="2"/>
  <c r="D117" i="2"/>
  <c r="E377" i="3"/>
  <c r="P335" i="3"/>
  <c r="O335" i="3"/>
  <c r="N335" i="3"/>
  <c r="N380" i="3" s="1"/>
  <c r="C124" i="2" s="1"/>
  <c r="M335" i="3"/>
  <c r="J335" i="3"/>
  <c r="I335" i="3"/>
  <c r="H335" i="3"/>
  <c r="G335" i="3"/>
  <c r="F335" i="3"/>
  <c r="D335" i="3"/>
  <c r="E334" i="3"/>
  <c r="E335" i="3" s="1"/>
  <c r="X333" i="3"/>
  <c r="X334" i="3" s="1"/>
  <c r="X335" i="3" s="1"/>
  <c r="V333" i="3"/>
  <c r="V334" i="3" s="1"/>
  <c r="V335" i="3" s="1"/>
  <c r="U333" i="3"/>
  <c r="U334" i="3" s="1"/>
  <c r="U335" i="3" s="1"/>
  <c r="T333" i="3"/>
  <c r="T334" i="3" s="1"/>
  <c r="T335" i="3" s="1"/>
  <c r="S333" i="3"/>
  <c r="R333" i="3"/>
  <c r="R334" i="3" s="1"/>
  <c r="R335" i="3" s="1"/>
  <c r="Q333" i="3"/>
  <c r="Q334" i="3" s="1"/>
  <c r="Q335" i="3" s="1"/>
  <c r="O333" i="3"/>
  <c r="M333" i="3"/>
  <c r="L333" i="3"/>
  <c r="L334" i="3" s="1"/>
  <c r="L335" i="3" s="1"/>
  <c r="K333" i="3"/>
  <c r="K334" i="3" s="1"/>
  <c r="K335" i="3" s="1"/>
  <c r="J333" i="3"/>
  <c r="I333" i="3"/>
  <c r="H333" i="3"/>
  <c r="G333" i="3"/>
  <c r="F333" i="3"/>
  <c r="E333" i="3"/>
  <c r="D333" i="3"/>
  <c r="E332" i="3"/>
  <c r="X331" i="3"/>
  <c r="W331" i="3"/>
  <c r="W380" i="3" s="1"/>
  <c r="V331" i="3"/>
  <c r="U331" i="3"/>
  <c r="T331" i="3"/>
  <c r="T380" i="3" s="1"/>
  <c r="S331" i="3"/>
  <c r="R331" i="3"/>
  <c r="Q331" i="3"/>
  <c r="P331" i="3"/>
  <c r="O331" i="3"/>
  <c r="M331" i="3"/>
  <c r="L331" i="3"/>
  <c r="K331" i="3"/>
  <c r="J331" i="3"/>
  <c r="J380" i="3" s="1"/>
  <c r="C120" i="2" s="1"/>
  <c r="I331" i="3"/>
  <c r="H331" i="3"/>
  <c r="G331" i="3"/>
  <c r="F331" i="3"/>
  <c r="F380" i="3" s="1"/>
  <c r="C118" i="2" s="1"/>
  <c r="E331" i="3"/>
  <c r="D331" i="3"/>
  <c r="C331" i="3"/>
  <c r="C325" i="3"/>
  <c r="E323" i="3"/>
  <c r="E321" i="3"/>
  <c r="C321" i="3"/>
  <c r="E319" i="3"/>
  <c r="D89" i="2"/>
  <c r="D90" i="2"/>
  <c r="D91" i="2"/>
  <c r="D92" i="2"/>
  <c r="D93" i="2"/>
  <c r="D94" i="2"/>
  <c r="D95" i="2"/>
  <c r="D96" i="2"/>
  <c r="D97" i="2"/>
  <c r="D98" i="2"/>
  <c r="D99" i="2"/>
  <c r="E308" i="3"/>
  <c r="L263" i="3"/>
  <c r="E263" i="3"/>
  <c r="C263" i="3"/>
  <c r="E265" i="3"/>
  <c r="F449" i="3" l="1"/>
  <c r="C146" i="2" s="1"/>
  <c r="S518" i="3"/>
  <c r="F518" i="3"/>
  <c r="C163" i="2" s="1"/>
  <c r="J518" i="3"/>
  <c r="C165" i="2" s="1"/>
  <c r="O587" i="3"/>
  <c r="C185" i="2" s="1"/>
  <c r="O656" i="3"/>
  <c r="C202" i="2" s="1"/>
  <c r="E449" i="3"/>
  <c r="C155" i="2" s="1"/>
  <c r="I656" i="3"/>
  <c r="C198" i="2" s="1"/>
  <c r="C518" i="3"/>
  <c r="C162" i="2" s="1"/>
  <c r="G518" i="3"/>
  <c r="C166" i="2" s="1"/>
  <c r="P587" i="3"/>
  <c r="T587" i="3"/>
  <c r="C656" i="3"/>
  <c r="C196" i="2" s="1"/>
  <c r="P656" i="3"/>
  <c r="X656" i="3"/>
  <c r="V449" i="3"/>
  <c r="K656" i="3"/>
  <c r="G380" i="3"/>
  <c r="C121" i="2" s="1"/>
  <c r="X380" i="3"/>
  <c r="O380" i="3"/>
  <c r="C123" i="2" s="1"/>
  <c r="H587" i="3"/>
  <c r="C184" i="2" s="1"/>
  <c r="D380" i="3"/>
  <c r="C126" i="2" s="1"/>
  <c r="H380" i="3"/>
  <c r="C122" i="2" s="1"/>
  <c r="U380" i="3"/>
  <c r="G449" i="3"/>
  <c r="C149" i="2" s="1"/>
  <c r="P449" i="3"/>
  <c r="T449" i="3"/>
  <c r="D587" i="3"/>
  <c r="C188" i="2" s="1"/>
  <c r="I587" i="3"/>
  <c r="C181" i="2" s="1"/>
  <c r="M587" i="3"/>
  <c r="C187" i="2" s="1"/>
  <c r="R587" i="3"/>
  <c r="V587" i="3"/>
  <c r="E656" i="3"/>
  <c r="C206" i="2" s="1"/>
  <c r="M656" i="3"/>
  <c r="C204" i="2" s="1"/>
  <c r="X587" i="3"/>
  <c r="T656" i="3"/>
  <c r="I380" i="3"/>
  <c r="C119" i="2" s="1"/>
  <c r="M380" i="3"/>
  <c r="C125" i="2" s="1"/>
  <c r="V380" i="3"/>
  <c r="D449" i="3"/>
  <c r="C154" i="2" s="1"/>
  <c r="H449" i="3"/>
  <c r="C150" i="2" s="1"/>
  <c r="U449" i="3"/>
  <c r="C587" i="3"/>
  <c r="C179" i="2" s="1"/>
  <c r="F587" i="3"/>
  <c r="C180" i="2" s="1"/>
  <c r="J587" i="3"/>
  <c r="C182" i="2" s="1"/>
  <c r="S587" i="3"/>
  <c r="F656" i="3"/>
  <c r="C197" i="2" s="1"/>
  <c r="J656" i="3"/>
  <c r="C199" i="2" s="1"/>
  <c r="E587" i="3"/>
  <c r="C189" i="2" s="1"/>
  <c r="L656" i="3"/>
  <c r="Q656" i="3"/>
  <c r="U656" i="3"/>
  <c r="V656" i="3"/>
  <c r="R656" i="3"/>
  <c r="K587" i="3"/>
  <c r="L587" i="3"/>
  <c r="Q587" i="3"/>
  <c r="U541" i="3"/>
  <c r="U542" i="3" s="1"/>
  <c r="Q518" i="3"/>
  <c r="U518" i="3"/>
  <c r="L473" i="3"/>
  <c r="L518" i="3" s="1"/>
  <c r="R518" i="3"/>
  <c r="V518" i="3"/>
  <c r="C449" i="3"/>
  <c r="C145" i="2" s="1"/>
  <c r="O449" i="3"/>
  <c r="C151" i="2" s="1"/>
  <c r="K449" i="3"/>
  <c r="J449" i="3"/>
  <c r="C148" i="2" s="1"/>
  <c r="L449" i="3"/>
  <c r="Q449" i="3"/>
  <c r="S403" i="3"/>
  <c r="S404" i="3" s="1"/>
  <c r="C380" i="3"/>
  <c r="C117" i="2" s="1"/>
  <c r="K380" i="3"/>
  <c r="E380" i="3"/>
  <c r="C127" i="2" s="1"/>
  <c r="L380" i="3"/>
  <c r="R380" i="3"/>
  <c r="Q380" i="3"/>
  <c r="S334" i="3"/>
  <c r="S335" i="3" s="1"/>
  <c r="P333" i="3"/>
  <c r="P380" i="3" s="1"/>
  <c r="P259" i="3"/>
  <c r="P262" i="3" s="1"/>
  <c r="E254" i="3"/>
  <c r="X264" i="3"/>
  <c r="X265" i="3" s="1"/>
  <c r="X266" i="3" s="1"/>
  <c r="V264" i="3"/>
  <c r="V265" i="3" s="1"/>
  <c r="V266" i="3" s="1"/>
  <c r="U264" i="3"/>
  <c r="U265" i="3" s="1"/>
  <c r="U266" i="3" s="1"/>
  <c r="T264" i="3"/>
  <c r="T265" i="3" s="1"/>
  <c r="T266" i="3" s="1"/>
  <c r="S264" i="3"/>
  <c r="S265" i="3" s="1"/>
  <c r="R264" i="3"/>
  <c r="R265" i="3" s="1"/>
  <c r="R266" i="3" s="1"/>
  <c r="Q264" i="3"/>
  <c r="Q265" i="3" s="1"/>
  <c r="Q266" i="3" s="1"/>
  <c r="O264" i="3"/>
  <c r="N266" i="3"/>
  <c r="M264" i="3"/>
  <c r="M266" i="3" s="1"/>
  <c r="L264" i="3"/>
  <c r="L265" i="3" s="1"/>
  <c r="L266" i="3" s="1"/>
  <c r="K264" i="3"/>
  <c r="K265" i="3" s="1"/>
  <c r="J264" i="3"/>
  <c r="J266" i="3" s="1"/>
  <c r="I264" i="3"/>
  <c r="I266" i="3" s="1"/>
  <c r="H264" i="3"/>
  <c r="H266" i="3" s="1"/>
  <c r="G264" i="3"/>
  <c r="F264" i="3"/>
  <c r="F266" i="3" s="1"/>
  <c r="E264" i="3"/>
  <c r="E266" i="3" s="1"/>
  <c r="D264" i="3"/>
  <c r="D266" i="3" s="1"/>
  <c r="X262" i="3"/>
  <c r="W262" i="3"/>
  <c r="W311" i="3" s="1"/>
  <c r="V262" i="3"/>
  <c r="V311" i="3" s="1"/>
  <c r="U262" i="3"/>
  <c r="U311" i="3" s="1"/>
  <c r="T262" i="3"/>
  <c r="S262" i="3"/>
  <c r="R262" i="3"/>
  <c r="R311" i="3" s="1"/>
  <c r="Q262" i="3"/>
  <c r="Q311" i="3" s="1"/>
  <c r="O262" i="3"/>
  <c r="N311" i="3"/>
  <c r="C96" i="2" s="1"/>
  <c r="M262" i="3"/>
  <c r="M311" i="3" s="1"/>
  <c r="C97" i="2" s="1"/>
  <c r="L262" i="3"/>
  <c r="L311" i="3" s="1"/>
  <c r="K262" i="3"/>
  <c r="J262" i="3"/>
  <c r="J311" i="3" s="1"/>
  <c r="C92" i="2" s="1"/>
  <c r="I262" i="3"/>
  <c r="I311" i="3" s="1"/>
  <c r="C91" i="2" s="1"/>
  <c r="H262" i="3"/>
  <c r="H311" i="3" s="1"/>
  <c r="C94" i="2" s="1"/>
  <c r="G262" i="3"/>
  <c r="F262" i="3"/>
  <c r="F311" i="3" s="1"/>
  <c r="C90" i="2" s="1"/>
  <c r="E262" i="3"/>
  <c r="D262" i="3"/>
  <c r="D311" i="3" s="1"/>
  <c r="C98" i="2" s="1"/>
  <c r="C262" i="3"/>
  <c r="C256" i="3"/>
  <c r="E252" i="3"/>
  <c r="C252" i="3"/>
  <c r="E250" i="3"/>
  <c r="D72" i="2"/>
  <c r="D71" i="2"/>
  <c r="D70" i="2"/>
  <c r="D69" i="2"/>
  <c r="D68" i="2"/>
  <c r="D67" i="2"/>
  <c r="D66" i="2"/>
  <c r="D65" i="2"/>
  <c r="D64" i="2"/>
  <c r="D63" i="2"/>
  <c r="D62" i="2"/>
  <c r="E192" i="3"/>
  <c r="E190" i="3"/>
  <c r="K202" i="3"/>
  <c r="L202" i="3"/>
  <c r="M202" i="3"/>
  <c r="N202" i="3"/>
  <c r="O202" i="3"/>
  <c r="Q202" i="3"/>
  <c r="R202" i="3"/>
  <c r="S202" i="3"/>
  <c r="T202" i="3"/>
  <c r="U202" i="3"/>
  <c r="V202" i="3"/>
  <c r="W202" i="3"/>
  <c r="W242" i="3" s="1"/>
  <c r="X202" i="3"/>
  <c r="D202" i="3"/>
  <c r="E202" i="3"/>
  <c r="F202" i="3"/>
  <c r="G202" i="3"/>
  <c r="H202" i="3"/>
  <c r="I202" i="3"/>
  <c r="J202" i="3"/>
  <c r="C202" i="3"/>
  <c r="P199" i="3"/>
  <c r="P204" i="3" s="1"/>
  <c r="X204" i="3"/>
  <c r="X205" i="3" s="1"/>
  <c r="X206" i="3" s="1"/>
  <c r="V204" i="3"/>
  <c r="U204" i="3"/>
  <c r="U205" i="3" s="1"/>
  <c r="T204" i="3"/>
  <c r="S204" i="3"/>
  <c r="R204" i="3"/>
  <c r="R205" i="3" s="1"/>
  <c r="R206" i="3" s="1"/>
  <c r="Q204" i="3"/>
  <c r="Q205" i="3" s="1"/>
  <c r="O204" i="3"/>
  <c r="N204" i="3"/>
  <c r="M204" i="3"/>
  <c r="M205" i="3" s="1"/>
  <c r="L204" i="3"/>
  <c r="L205" i="3" s="1"/>
  <c r="L206" i="3" s="1"/>
  <c r="K204" i="3"/>
  <c r="J204" i="3"/>
  <c r="J205" i="3" s="1"/>
  <c r="J206" i="3" s="1"/>
  <c r="I204" i="3"/>
  <c r="I205" i="3" s="1"/>
  <c r="H204" i="3"/>
  <c r="G204" i="3"/>
  <c r="F204" i="3"/>
  <c r="E204" i="3"/>
  <c r="E205" i="3" s="1"/>
  <c r="D204" i="3"/>
  <c r="D205" i="3" s="1"/>
  <c r="D206" i="3" s="1"/>
  <c r="C196" i="3"/>
  <c r="C192" i="3"/>
  <c r="W182" i="3"/>
  <c r="D134" i="3"/>
  <c r="E134" i="3"/>
  <c r="C134" i="3"/>
  <c r="L138" i="3"/>
  <c r="D138" i="3"/>
  <c r="E138" i="3"/>
  <c r="C138" i="3"/>
  <c r="E146" i="3"/>
  <c r="E147" i="3" s="1"/>
  <c r="E148" i="3" s="1"/>
  <c r="F146" i="3"/>
  <c r="F147" i="3" s="1"/>
  <c r="F148" i="3" s="1"/>
  <c r="G146" i="3"/>
  <c r="G147" i="3" s="1"/>
  <c r="G148" i="3" s="1"/>
  <c r="H146" i="3"/>
  <c r="H147" i="3" s="1"/>
  <c r="H148" i="3" s="1"/>
  <c r="I146" i="3"/>
  <c r="I147" i="3" s="1"/>
  <c r="I148" i="3" s="1"/>
  <c r="J146" i="3"/>
  <c r="J147" i="3" s="1"/>
  <c r="J148" i="3" s="1"/>
  <c r="K146" i="3"/>
  <c r="K147" i="3" s="1"/>
  <c r="K148" i="3" s="1"/>
  <c r="L146" i="3"/>
  <c r="L147" i="3" s="1"/>
  <c r="L148" i="3" s="1"/>
  <c r="M146" i="3"/>
  <c r="M147" i="3" s="1"/>
  <c r="M148" i="3" s="1"/>
  <c r="N146" i="3"/>
  <c r="N147" i="3" s="1"/>
  <c r="N148" i="3" s="1"/>
  <c r="O146" i="3"/>
  <c r="O147" i="3" s="1"/>
  <c r="O148" i="3" s="1"/>
  <c r="P146" i="3"/>
  <c r="P147" i="3" s="1"/>
  <c r="P148" i="3" s="1"/>
  <c r="Q146" i="3"/>
  <c r="Q147" i="3" s="1"/>
  <c r="Q148" i="3" s="1"/>
  <c r="R146" i="3"/>
  <c r="R147" i="3" s="1"/>
  <c r="R148" i="3" s="1"/>
  <c r="S146" i="3"/>
  <c r="S147" i="3" s="1"/>
  <c r="S148" i="3" s="1"/>
  <c r="T146" i="3"/>
  <c r="T147" i="3" s="1"/>
  <c r="T148" i="3" s="1"/>
  <c r="U146" i="3"/>
  <c r="U147" i="3" s="1"/>
  <c r="U148" i="3" s="1"/>
  <c r="V146" i="3"/>
  <c r="V147" i="3" s="1"/>
  <c r="V148" i="3" s="1"/>
  <c r="X146" i="3"/>
  <c r="X147" i="3" s="1"/>
  <c r="X148" i="3" s="1"/>
  <c r="D35" i="2"/>
  <c r="D36" i="2"/>
  <c r="D37" i="2"/>
  <c r="D38" i="2"/>
  <c r="D39" i="2"/>
  <c r="D40" i="2"/>
  <c r="D41" i="2"/>
  <c r="D42" i="2"/>
  <c r="D43" i="2"/>
  <c r="D44" i="2"/>
  <c r="D34" i="2"/>
  <c r="X139" i="3"/>
  <c r="E139" i="3"/>
  <c r="D141" i="3"/>
  <c r="D146" i="3" s="1"/>
  <c r="D147" i="3" s="1"/>
  <c r="D148" i="3" s="1"/>
  <c r="U587" i="3" l="1"/>
  <c r="S449" i="3"/>
  <c r="S380" i="3"/>
  <c r="X182" i="3"/>
  <c r="C311" i="3"/>
  <c r="C89" i="2" s="1"/>
  <c r="X311" i="3"/>
  <c r="P264" i="3"/>
  <c r="P266" i="3" s="1"/>
  <c r="E311" i="3"/>
  <c r="C99" i="2" s="1"/>
  <c r="T311" i="3"/>
  <c r="G266" i="3"/>
  <c r="G311" i="3" s="1"/>
  <c r="C93" i="2" s="1"/>
  <c r="K266" i="3"/>
  <c r="K311" i="3" s="1"/>
  <c r="O266" i="3"/>
  <c r="O311" i="3" s="1"/>
  <c r="C95" i="2" s="1"/>
  <c r="S266" i="3"/>
  <c r="S311" i="3" s="1"/>
  <c r="L182" i="3"/>
  <c r="D182" i="3"/>
  <c r="C43" i="2" s="1"/>
  <c r="F182" i="3"/>
  <c r="C35" i="2" s="1"/>
  <c r="U182" i="3"/>
  <c r="N182" i="3"/>
  <c r="C41" i="2" s="1"/>
  <c r="E182" i="3"/>
  <c r="C44" i="2" s="1"/>
  <c r="C182" i="3"/>
  <c r="M182" i="3"/>
  <c r="C42" i="2" s="1"/>
  <c r="K182" i="3"/>
  <c r="P202" i="3"/>
  <c r="T182" i="3"/>
  <c r="V182" i="3"/>
  <c r="C242" i="3"/>
  <c r="C62" i="2" s="1"/>
  <c r="Q182" i="3"/>
  <c r="I182" i="3"/>
  <c r="C36" i="2" s="1"/>
  <c r="R182" i="3"/>
  <c r="S182" i="3"/>
  <c r="P182" i="3"/>
  <c r="H182" i="3"/>
  <c r="C39" i="2" s="1"/>
  <c r="G182" i="3"/>
  <c r="C38" i="2" s="1"/>
  <c r="J182" i="3"/>
  <c r="C37" i="2" s="1"/>
  <c r="O182" i="3"/>
  <c r="C40" i="2" s="1"/>
  <c r="X242" i="3"/>
  <c r="L242" i="3"/>
  <c r="D242" i="3"/>
  <c r="C71" i="2" s="1"/>
  <c r="E206" i="3"/>
  <c r="E242" i="3" s="1"/>
  <c r="C72" i="2" s="1"/>
  <c r="Q206" i="3"/>
  <c r="Q242" i="3" s="1"/>
  <c r="I206" i="3"/>
  <c r="I242" i="3" s="1"/>
  <c r="C64" i="2" s="1"/>
  <c r="M206" i="3"/>
  <c r="M242" i="3" s="1"/>
  <c r="C70" i="2" s="1"/>
  <c r="U206" i="3"/>
  <c r="U242" i="3" s="1"/>
  <c r="F205" i="3"/>
  <c r="F206" i="3" s="1"/>
  <c r="N205" i="3"/>
  <c r="N206" i="3" s="1"/>
  <c r="V205" i="3"/>
  <c r="V206" i="3" s="1"/>
  <c r="G205" i="3"/>
  <c r="G206" i="3" s="1"/>
  <c r="K205" i="3"/>
  <c r="K206" i="3" s="1"/>
  <c r="O205" i="3"/>
  <c r="O206" i="3" s="1"/>
  <c r="S205" i="3"/>
  <c r="S206" i="3" s="1"/>
  <c r="J242" i="3"/>
  <c r="C65" i="2" s="1"/>
  <c r="R242" i="3"/>
  <c r="H205" i="3"/>
  <c r="H206" i="3" s="1"/>
  <c r="P205" i="3"/>
  <c r="P206" i="3" s="1"/>
  <c r="T205" i="3"/>
  <c r="T206" i="3" s="1"/>
  <c r="C34" i="2"/>
  <c r="F124" i="3"/>
  <c r="G124" i="3"/>
  <c r="H124" i="3"/>
  <c r="I124" i="3"/>
  <c r="J124" i="3"/>
  <c r="K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E124" i="3"/>
  <c r="D124" i="3"/>
  <c r="C124" i="3"/>
  <c r="N67" i="3"/>
  <c r="M67" i="3"/>
  <c r="L67" i="3"/>
  <c r="E67" i="3"/>
  <c r="D67" i="3"/>
  <c r="C67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E53" i="3"/>
  <c r="D53" i="3"/>
  <c r="C53" i="3"/>
  <c r="I135" i="1"/>
  <c r="H135" i="1"/>
  <c r="G135" i="1"/>
  <c r="F135" i="1"/>
  <c r="E135" i="1"/>
  <c r="D135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I67" i="1"/>
  <c r="H67" i="1"/>
  <c r="G67" i="1"/>
  <c r="F67" i="1"/>
  <c r="E67" i="1"/>
  <c r="D67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P311" i="3" l="1"/>
  <c r="K242" i="3"/>
  <c r="T242" i="3"/>
  <c r="G242" i="3"/>
  <c r="C66" i="2" s="1"/>
  <c r="H242" i="3"/>
  <c r="C67" i="2" s="1"/>
  <c r="S242" i="3"/>
  <c r="N242" i="3"/>
  <c r="C69" i="2" s="1"/>
  <c r="P242" i="3"/>
  <c r="V242" i="3"/>
  <c r="O242" i="3"/>
  <c r="C68" i="2" s="1"/>
  <c r="F242" i="3"/>
  <c r="C63" i="2" s="1"/>
</calcChain>
</file>

<file path=xl/sharedStrings.xml><?xml version="1.0" encoding="utf-8"?>
<sst xmlns="http://schemas.openxmlformats.org/spreadsheetml/2006/main" count="1329" uniqueCount="179">
  <si>
    <t>TANGGAL,    07 April  2022</t>
  </si>
  <si>
    <t>NO</t>
  </si>
  <si>
    <t>NAMA DISTRIBUTOR</t>
  </si>
  <si>
    <t>NAMA KOMODITI</t>
  </si>
  <si>
    <t>Beras ( Kg)</t>
  </si>
  <si>
    <t>Gula Pasir (Kg)</t>
  </si>
  <si>
    <t>Minyak Goreng (Lt)</t>
  </si>
  <si>
    <t>Mie Instan (Dus)</t>
  </si>
  <si>
    <t>Telor (Kg)</t>
  </si>
  <si>
    <t>Daging Ayam            (Kg)</t>
  </si>
  <si>
    <t>Daging Sapi (Kg)</t>
  </si>
  <si>
    <t>Garam Yodium (Kg)</t>
  </si>
  <si>
    <t>Kentang    ( Kg)</t>
  </si>
  <si>
    <t>Bawang Putih           ( Kg)</t>
  </si>
  <si>
    <t>Bawang Merah                               ( Kg)</t>
  </si>
  <si>
    <t>Tomat        ( Kg)</t>
  </si>
  <si>
    <t>Wortel      ( Kg)</t>
  </si>
  <si>
    <t>Buncis       ( Kg)</t>
  </si>
  <si>
    <t>Terigu       ( Kg)</t>
  </si>
  <si>
    <t>Susu Klg   ( Pcs)</t>
  </si>
  <si>
    <t>Ket</t>
  </si>
  <si>
    <t>Giant Dept. Store</t>
  </si>
  <si>
    <t>Yogya Dept. Store</t>
  </si>
  <si>
    <t>Ramayana Dept. Store</t>
  </si>
  <si>
    <t>Alfamidi</t>
  </si>
  <si>
    <t>Alfamart</t>
  </si>
  <si>
    <t>Tokma</t>
  </si>
  <si>
    <t>87,75</t>
  </si>
  <si>
    <t>Bulog</t>
  </si>
  <si>
    <t>UPTD PS. Wanayasa</t>
  </si>
  <si>
    <t>UPTD PS. Citeko</t>
  </si>
  <si>
    <t>UPTD PS. Leuwipanjang</t>
  </si>
  <si>
    <t>Yomart</t>
  </si>
  <si>
    <t>Indomaret</t>
  </si>
  <si>
    <t>Pasar Induk Cikopo</t>
  </si>
  <si>
    <t>Undang</t>
  </si>
  <si>
    <t>Rumah Telur Bersenergi</t>
  </si>
  <si>
    <t>Pasar Simpang</t>
  </si>
  <si>
    <t>PD. Zanuar Campaka</t>
  </si>
  <si>
    <t>Yayan Beras Citeko</t>
  </si>
  <si>
    <t>Tumaritis Ayam Ras</t>
  </si>
  <si>
    <t>Dilan Rizki Cijunti</t>
  </si>
  <si>
    <t>Rizqi Beras (RB) Campaka</t>
  </si>
  <si>
    <t>CBN Beras Campaka</t>
  </si>
  <si>
    <t>Sawargi Telur Citalang</t>
  </si>
  <si>
    <t>Cantik Mart</t>
  </si>
  <si>
    <t>H. Khodir  beras Pasar L. panjang</t>
  </si>
  <si>
    <t>Yayan Beras  Pasar Citeko</t>
  </si>
  <si>
    <t>PD.Wilda Putri Beras Lapangpori</t>
  </si>
  <si>
    <t>CV. MK. Sejahtera Beras Pasawahan</t>
  </si>
  <si>
    <t>PD. Zanuar  Beras Campaka</t>
  </si>
  <si>
    <t>Ika , Daging Ayam Ras Ps L Panjang</t>
  </si>
  <si>
    <t>Kurniawan Ayam Ras Ps Citeko</t>
  </si>
  <si>
    <t>Iyus Daging Sapi Ps Citeko</t>
  </si>
  <si>
    <t>H. Aji Gula Pasir Ps. L. Panjang</t>
  </si>
  <si>
    <t>PD. Lia Sari Ps.Bojong Gula Pasir</t>
  </si>
  <si>
    <t>Deni Ps. Citeko Plered Gula Pasir</t>
  </si>
  <si>
    <t>Toko " H. Aji Telur AR L Panjang</t>
  </si>
  <si>
    <t>Tumaritis / Deni Telur Ps. Citeko</t>
  </si>
  <si>
    <t>Undang Telur Lapang Pori</t>
  </si>
  <si>
    <t>RUMAH TELUR BERSINERGI/Hasan S</t>
  </si>
  <si>
    <t>Kp. Mengkol Pasawahan</t>
  </si>
  <si>
    <t>DA'I TELUR / Lutfi Campaka</t>
  </si>
  <si>
    <t>JUMLAH</t>
  </si>
  <si>
    <t>Jagung (Kg)</t>
  </si>
  <si>
    <t>Cabai Besar (Kg)</t>
  </si>
  <si>
    <t>Cabai Rawit (Kg)</t>
  </si>
  <si>
    <t>Bawang Merah ( Kg)</t>
  </si>
  <si>
    <t>Bawang Putih ( Kg)</t>
  </si>
  <si>
    <t>Kedelai</t>
  </si>
  <si>
    <t>UPTD Pasar Citeko</t>
  </si>
  <si>
    <t>Pasar Bojong</t>
  </si>
  <si>
    <t>UPTD Pasar Leuwipanjang</t>
  </si>
  <si>
    <t>UPTD Pasar Wanayasa</t>
  </si>
  <si>
    <t>Pasar Rebo</t>
  </si>
  <si>
    <t>Pasar Anyar Sukatani</t>
  </si>
  <si>
    <t>Toserba Yogya</t>
  </si>
  <si>
    <t>Jumlah</t>
  </si>
  <si>
    <t>TABEL : LAPORAN HARIAN PER TANGGAL  19 Desember  2022</t>
  </si>
  <si>
    <t>No</t>
  </si>
  <si>
    <t>Bahan Pangan Pokok</t>
  </si>
  <si>
    <t>Ketersediaan ( Kg)</t>
  </si>
  <si>
    <t>Kebutuhan</t>
  </si>
  <si>
    <t>Harga Per Kg</t>
  </si>
  <si>
    <t>Hambatan Distribusi/Alasan lain</t>
  </si>
  <si>
    <t>Keterangan</t>
  </si>
  <si>
    <t>Beras</t>
  </si>
  <si>
    <t>1,551 gr per jiwa per hari</t>
  </si>
  <si>
    <t>Jagung</t>
  </si>
  <si>
    <t>0,029 gr per jiwa per hari</t>
  </si>
  <si>
    <t>Bawang Merah</t>
  </si>
  <si>
    <t>0,529 gr per jiwa per hari</t>
  </si>
  <si>
    <t>Bawang Putih</t>
  </si>
  <si>
    <t>0,330 gr per jiwa per hari</t>
  </si>
  <si>
    <t>Cabai Besar</t>
  </si>
  <si>
    <t>0,034 gr per jiwa per hari</t>
  </si>
  <si>
    <t>Cabai Rawit</t>
  </si>
  <si>
    <t>0,035 gr per jiwa per hari</t>
  </si>
  <si>
    <t>Daging Sapi/Kerbau</t>
  </si>
  <si>
    <t>0,009 gr per jiwa per hari</t>
  </si>
  <si>
    <t>Daging Ayam Ras</t>
  </si>
  <si>
    <t>0,121 gr per jiwa per hari</t>
  </si>
  <si>
    <t>Telur Ayam Ras</t>
  </si>
  <si>
    <t>2,152 gr per jiwa per hari</t>
  </si>
  <si>
    <t>Gula Pasir</t>
  </si>
  <si>
    <t>1,309 gr per jiwa per hari</t>
  </si>
  <si>
    <t>Minyak Goreng (kemasan )</t>
  </si>
  <si>
    <t>0,227 gr per jiwa per hari</t>
  </si>
  <si>
    <t>Minyak Goreng Curah</t>
  </si>
  <si>
    <t>KEPALA DINAS KOPERASI, UKM, PERDAGANGAN DAN</t>
  </si>
  <si>
    <t>PERINDUSTRIAN KAB. PURWAKARTA</t>
  </si>
  <si>
    <t>Dra. Hj. KARLIATI JUANDA, MM</t>
  </si>
  <si>
    <t>PEMBINA UTAMA MADYA, IV/c</t>
  </si>
  <si>
    <t>NIP.196305251990122001</t>
  </si>
  <si>
    <t xml:space="preserve">Rumah Potong Hewan (Ciherang) </t>
  </si>
  <si>
    <t>PD. Kartika (Pertigaan Pemda)</t>
  </si>
  <si>
    <t>Toko Uchok (Panorama)</t>
  </si>
  <si>
    <t>Dai Telur Purwakarta (Campaka)</t>
  </si>
  <si>
    <t>PD. Wilda Putri (Lapang Purnawarman)</t>
  </si>
  <si>
    <t>CP</t>
  </si>
  <si>
    <t>Syarief ( 081321742223 )</t>
  </si>
  <si>
    <t xml:space="preserve">Imam ( </t>
  </si>
  <si>
    <t>Iim</t>
  </si>
  <si>
    <t>Wawan</t>
  </si>
  <si>
    <t>Pak Bambang</t>
  </si>
  <si>
    <t>Pak Deni</t>
  </si>
  <si>
    <t>Pak Opay</t>
  </si>
  <si>
    <t>081210693836 ( Pak Haji )</t>
  </si>
  <si>
    <t xml:space="preserve">Bu Wulan </t>
  </si>
  <si>
    <t>CV. MK. Sejahtera ( campaka )</t>
  </si>
  <si>
    <t>Ignaatius</t>
  </si>
  <si>
    <t>TANGGAL,    02 Januari 2023</t>
  </si>
  <si>
    <t>Jagung Pipilan</t>
  </si>
  <si>
    <t>Catatan</t>
  </si>
  <si>
    <t>Sumber konsumsi pangan per jiwa per hari berdasarkan Pusat Data dan Sistem Informasi Pertanian Tahun 2021</t>
  </si>
  <si>
    <t>TANGGAL,    05 Januari 2023</t>
  </si>
  <si>
    <t xml:space="preserve">Minyak Goreng </t>
  </si>
  <si>
    <t>Konsumsi per jiwa per hari (gr)</t>
  </si>
  <si>
    <t>PT JENINDO</t>
  </si>
  <si>
    <t xml:space="preserve"> KABUPATEN PURWAKARTA</t>
  </si>
  <si>
    <t>KEPALA BIDANG PERDAGANGAN</t>
  </si>
  <si>
    <t xml:space="preserve"> DINAS KOPERASI, UKM, PERDAGANGAN DAN PERINDUSTRIAN</t>
  </si>
  <si>
    <t>TABEL : LAPORAN HARIAN PER TANGGAL  06 JANUARI 2023</t>
  </si>
  <si>
    <t>TANGGAL,    09 Januari 2023</t>
  </si>
  <si>
    <t>TABEL : LAPORAN HARIAN PER TANGGAL  09 JANUARI 2023</t>
  </si>
  <si>
    <t>H. IWAN MUSTAWA, SE, M.Si</t>
  </si>
  <si>
    <t>NIP. 19671010 199503 1 005</t>
  </si>
  <si>
    <t>PD Jembar Pasawahan</t>
  </si>
  <si>
    <t>Warung Sayur Pengkolan Pasawahan</t>
  </si>
  <si>
    <t>TANGGAL, 12 Januari 2023</t>
  </si>
  <si>
    <t>TABEL : LAPORAN HARIAN PER TANGGAL  12 JANUARI 2023</t>
  </si>
  <si>
    <t>Daging Sapi</t>
  </si>
  <si>
    <t>Elva Fitriyan/Bu Rondang</t>
  </si>
  <si>
    <t>Willy Kasenga Theja</t>
  </si>
  <si>
    <t xml:space="preserve">Inggrid Puspitadewi </t>
  </si>
  <si>
    <t>Hj.Nurlaela</t>
  </si>
  <si>
    <t>Hj.Devy Muliawati</t>
  </si>
  <si>
    <t>ARYA VIVEKA 1</t>
  </si>
  <si>
    <t>ARYA VIVEKA 2</t>
  </si>
  <si>
    <t>TOKO SALAM JAYA PONDOKSALAM</t>
  </si>
  <si>
    <t>TOKO LAPANG PONDOKSALAM</t>
  </si>
  <si>
    <t>PT.Charoen Pokphan Jaya Farm</t>
  </si>
  <si>
    <t>TANGGAL, 16 Januari 2023</t>
  </si>
  <si>
    <t>TABEL : LAPORAN HARIAN PER TANGGAL  16 JANUARI 2023</t>
  </si>
  <si>
    <t>TANGGAL, 19 Januari 2023</t>
  </si>
  <si>
    <t>TABEL : LAPORAN HARIAN PER TANGGAL  19 JANUARI 2023</t>
  </si>
  <si>
    <t>TABEL : LAPORAN HARIAN PER TANGGAL  23 JANUARI 2023</t>
  </si>
  <si>
    <t>TANGGAL, 23 Januari 2023</t>
  </si>
  <si>
    <t>TANGGAL, 26 JANUARI 2023</t>
  </si>
  <si>
    <t>TABEL : LAPORAN HARIAN PER TANGGAL  26 JANUARI 2023</t>
  </si>
  <si>
    <t>TANGGAL, 30 JANUARI 2023</t>
  </si>
  <si>
    <t>TABEL : LAPORAN HARIAN PER TANGGAL  30 JANUARI 2023</t>
  </si>
  <si>
    <t>Total</t>
  </si>
  <si>
    <t>DISTRIBUTOR DAN PASAR</t>
  </si>
  <si>
    <t>Kamis, 26 Januari 2023</t>
  </si>
  <si>
    <t>STOK ( kg )</t>
  </si>
  <si>
    <t>DATA DARI DISTRIBUTOR DAN PASAR :</t>
  </si>
  <si>
    <t>BULOG</t>
  </si>
  <si>
    <t>Sumber konsumsi pangan per jiwa per hari berdasarkan Pusat Data dan Sistem Informasi Pertanian Tahun 2021 dan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</si>
</sst>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3" applyFont="1" applyAlignment="1">
      <alignment horizontal="center" vertical="center"/>
    </xf>
    <xf numFmtId="0" fontId="4" fillId="0" borderId="0" xfId="3" applyFont="1"/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/>
    <xf numFmtId="0" fontId="3" fillId="0" borderId="1" xfId="3" applyFont="1" applyBorder="1" applyAlignment="1">
      <alignment horizontal="center" wrapText="1"/>
    </xf>
    <xf numFmtId="0" fontId="3" fillId="0" borderId="5" xfId="3" applyFont="1" applyBorder="1" applyAlignment="1">
      <alignment horizontal="center" wrapText="1"/>
    </xf>
    <xf numFmtId="0" fontId="3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2" borderId="1" xfId="3" applyFont="1" applyFill="1" applyBorder="1"/>
    <xf numFmtId="166" fontId="4" fillId="0" borderId="1" xfId="4" applyNumberFormat="1" applyFont="1" applyBorder="1"/>
    <xf numFmtId="166" fontId="4" fillId="0" borderId="1" xfId="5" applyNumberFormat="1" applyFont="1" applyBorder="1"/>
    <xf numFmtId="0" fontId="4" fillId="0" borderId="1" xfId="3" applyFont="1" applyBorder="1"/>
    <xf numFmtId="0" fontId="5" fillId="2" borderId="1" xfId="3" applyFont="1" applyFill="1" applyBorder="1"/>
    <xf numFmtId="166" fontId="4" fillId="0" borderId="1" xfId="5" applyNumberFormat="1" applyFont="1" applyBorder="1" applyAlignment="1">
      <alignment horizontal="right"/>
    </xf>
    <xf numFmtId="166" fontId="4" fillId="0" borderId="1" xfId="4" quotePrefix="1" applyNumberFormat="1" applyFont="1" applyBorder="1" applyAlignment="1">
      <alignment horizontal="right"/>
    </xf>
    <xf numFmtId="166" fontId="4" fillId="0" borderId="1" xfId="5" quotePrefix="1" applyNumberFormat="1" applyFont="1" applyBorder="1" applyAlignment="1">
      <alignment horizontal="right"/>
    </xf>
    <xf numFmtId="166" fontId="4" fillId="2" borderId="1" xfId="4" applyNumberFormat="1" applyFont="1" applyFill="1" applyBorder="1"/>
    <xf numFmtId="166" fontId="4" fillId="0" borderId="1" xfId="5" applyNumberFormat="1" applyFont="1" applyBorder="1" applyAlignment="1">
      <alignment horizontal="center"/>
    </xf>
    <xf numFmtId="166" fontId="4" fillId="2" borderId="1" xfId="5" applyNumberFormat="1" applyFont="1" applyFill="1" applyBorder="1"/>
    <xf numFmtId="0" fontId="5" fillId="2" borderId="1" xfId="3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3" fillId="0" borderId="1" xfId="3" applyFont="1" applyBorder="1" applyAlignment="1">
      <alignment horizontal="center"/>
    </xf>
    <xf numFmtId="166" fontId="3" fillId="3" borderId="1" xfId="5" applyNumberFormat="1" applyFont="1" applyFill="1" applyBorder="1"/>
    <xf numFmtId="0" fontId="3" fillId="3" borderId="1" xfId="3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166" fontId="6" fillId="0" borderId="1" xfId="5" quotePrefix="1" applyNumberFormat="1" applyFont="1" applyBorder="1" applyAlignment="1">
      <alignment horizontal="center"/>
    </xf>
    <xf numFmtId="166" fontId="6" fillId="0" borderId="1" xfId="5" applyNumberFormat="1" applyFont="1" applyBorder="1" applyAlignment="1">
      <alignment horizontal="center"/>
    </xf>
    <xf numFmtId="166" fontId="6" fillId="0" borderId="1" xfId="5" applyNumberFormat="1" applyFont="1" applyBorder="1"/>
    <xf numFmtId="166" fontId="6" fillId="0" borderId="1" xfId="5" applyNumberFormat="1" applyFont="1" applyBorder="1" applyAlignme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166" fontId="7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7" fontId="8" fillId="0" borderId="1" xfId="1" applyNumberFormat="1" applyFont="1" applyBorder="1" applyAlignment="1">
      <alignment horizontal="right"/>
    </xf>
    <xf numFmtId="164" fontId="8" fillId="0" borderId="1" xfId="2" applyFont="1" applyBorder="1"/>
    <xf numFmtId="0" fontId="8" fillId="2" borderId="1" xfId="0" applyFont="1" applyFill="1" applyBorder="1"/>
    <xf numFmtId="164" fontId="8" fillId="2" borderId="1" xfId="2" applyFont="1" applyFill="1" applyBorder="1"/>
    <xf numFmtId="166" fontId="8" fillId="0" borderId="1" xfId="1" applyNumberFormat="1" applyFont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2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166" fontId="4" fillId="0" borderId="1" xfId="5" quotePrefix="1" applyNumberFormat="1" applyFont="1" applyBorder="1" applyAlignment="1">
      <alignment horizontal="center"/>
    </xf>
    <xf numFmtId="166" fontId="4" fillId="0" borderId="1" xfId="5" applyNumberFormat="1" applyFont="1" applyBorder="1" applyAlignment="1"/>
    <xf numFmtId="0" fontId="3" fillId="0" borderId="1" xfId="3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3" fontId="8" fillId="0" borderId="1" xfId="1" applyNumberFormat="1" applyFont="1" applyBorder="1" applyAlignment="1">
      <alignment horizontal="right"/>
    </xf>
    <xf numFmtId="3" fontId="8" fillId="0" borderId="1" xfId="2" applyNumberFormat="1" applyFont="1" applyBorder="1"/>
    <xf numFmtId="3" fontId="8" fillId="2" borderId="1" xfId="2" applyNumberFormat="1" applyFont="1" applyFill="1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166" fontId="10" fillId="0" borderId="1" xfId="0" applyNumberFormat="1" applyFont="1" applyBorder="1"/>
    <xf numFmtId="0" fontId="10" fillId="0" borderId="1" xfId="0" applyFont="1" applyBorder="1"/>
    <xf numFmtId="166" fontId="4" fillId="0" borderId="0" xfId="5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wrapText="1"/>
    </xf>
    <xf numFmtId="0" fontId="3" fillId="0" borderId="3" xfId="3" applyFont="1" applyBorder="1" applyAlignment="1">
      <alignment horizontal="center" wrapText="1"/>
    </xf>
    <xf numFmtId="0" fontId="3" fillId="0" borderId="4" xfId="3" applyFont="1" applyBorder="1" applyAlignment="1">
      <alignment horizont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Fill="1" applyBorder="1"/>
  </cellXfs>
  <cellStyles count="6">
    <cellStyle name="Comma" xfId="1" builtinId="3"/>
    <cellStyle name="Comma [0]" xfId="2" builtinId="6"/>
    <cellStyle name="Comma 2" xfId="4" xr:uid="{00000000-0005-0000-0000-000002000000}"/>
    <cellStyle name="Comma 2 2" xfId="5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35"/>
  <sheetViews>
    <sheetView topLeftCell="A151" workbookViewId="0">
      <selection activeCell="B66" sqref="B66"/>
    </sheetView>
  </sheetViews>
  <sheetFormatPr defaultRowHeight="15" x14ac:dyDescent="0.25"/>
  <cols>
    <col min="1" max="1" width="5.85546875" customWidth="1"/>
    <col min="2" max="2" width="38.7109375" bestFit="1" customWidth="1"/>
    <col min="3" max="3" width="34.28515625" customWidth="1"/>
    <col min="4" max="5" width="14.85546875" customWidth="1"/>
    <col min="6" max="6" width="14.7109375" customWidth="1"/>
    <col min="7" max="7" width="13.140625" customWidth="1"/>
    <col min="8" max="8" width="14.5703125" customWidth="1"/>
    <col min="9" max="9" width="13.28515625" customWidth="1"/>
  </cols>
  <sheetData>
    <row r="2" spans="1:20" ht="15.75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x14ac:dyDescent="0.25">
      <c r="A4" s="68" t="s">
        <v>1</v>
      </c>
      <c r="B4" s="68" t="s">
        <v>2</v>
      </c>
      <c r="C4" s="47"/>
      <c r="D4" s="69" t="s">
        <v>3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  <c r="T4" s="4"/>
    </row>
    <row r="5" spans="1:20" ht="47.25" x14ac:dyDescent="0.25">
      <c r="A5" s="68"/>
      <c r="B5" s="68"/>
      <c r="C5" s="3" t="s">
        <v>119</v>
      </c>
      <c r="D5" s="3" t="s">
        <v>4</v>
      </c>
      <c r="E5" s="3" t="s">
        <v>5</v>
      </c>
      <c r="F5" s="5" t="s">
        <v>6</v>
      </c>
      <c r="G5" s="5" t="s">
        <v>7</v>
      </c>
      <c r="H5" s="3" t="s">
        <v>8</v>
      </c>
      <c r="I5" s="5" t="s">
        <v>9</v>
      </c>
      <c r="J5" s="6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3" t="s">
        <v>15</v>
      </c>
      <c r="P5" s="3" t="s">
        <v>16</v>
      </c>
      <c r="Q5" s="3" t="s">
        <v>17</v>
      </c>
      <c r="R5" s="3" t="s">
        <v>18</v>
      </c>
      <c r="S5" s="5" t="s">
        <v>19</v>
      </c>
      <c r="T5" s="7" t="s">
        <v>20</v>
      </c>
    </row>
    <row r="6" spans="1:20" ht="15.75" x14ac:dyDescent="0.25">
      <c r="A6" s="8">
        <v>1</v>
      </c>
      <c r="B6" s="9" t="s">
        <v>21</v>
      </c>
      <c r="C6" s="9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</row>
    <row r="7" spans="1:20" ht="15.75" x14ac:dyDescent="0.25">
      <c r="A7" s="8">
        <v>2</v>
      </c>
      <c r="B7" s="13" t="s">
        <v>22</v>
      </c>
      <c r="C7" s="13" t="s">
        <v>120</v>
      </c>
      <c r="D7" s="10">
        <v>6900</v>
      </c>
      <c r="E7" s="14">
        <v>200</v>
      </c>
      <c r="F7" s="11">
        <v>4579</v>
      </c>
      <c r="G7" s="11">
        <v>2662</v>
      </c>
      <c r="H7" s="11">
        <v>1600</v>
      </c>
      <c r="I7" s="11">
        <v>175</v>
      </c>
      <c r="J7" s="11">
        <v>573</v>
      </c>
      <c r="K7" s="11"/>
      <c r="L7" s="11">
        <v>58</v>
      </c>
      <c r="M7" s="11">
        <v>643</v>
      </c>
      <c r="N7" s="11">
        <v>1045</v>
      </c>
      <c r="O7" s="11">
        <v>35</v>
      </c>
      <c r="P7" s="11">
        <v>64</v>
      </c>
      <c r="Q7" s="11">
        <v>5</v>
      </c>
      <c r="R7" s="11"/>
      <c r="S7" s="11"/>
      <c r="T7" s="12"/>
    </row>
    <row r="8" spans="1:20" ht="15.75" x14ac:dyDescent="0.25">
      <c r="A8" s="8">
        <v>3</v>
      </c>
      <c r="B8" s="13" t="s">
        <v>23</v>
      </c>
      <c r="C8" s="13" t="s">
        <v>121</v>
      </c>
      <c r="D8" s="10">
        <v>2000</v>
      </c>
      <c r="E8" s="11">
        <v>1200</v>
      </c>
      <c r="F8" s="11">
        <v>400</v>
      </c>
      <c r="G8" s="11">
        <v>350</v>
      </c>
      <c r="H8" s="11">
        <v>2500</v>
      </c>
      <c r="I8" s="11">
        <v>139</v>
      </c>
      <c r="J8" s="11">
        <v>228</v>
      </c>
      <c r="K8" s="11"/>
      <c r="L8" s="11"/>
      <c r="M8" s="11"/>
      <c r="N8" s="11"/>
      <c r="O8" s="11"/>
      <c r="P8" s="11"/>
      <c r="Q8" s="11"/>
      <c r="R8" s="11"/>
      <c r="S8" s="11"/>
      <c r="T8" s="12"/>
    </row>
    <row r="9" spans="1:20" ht="15.75" x14ac:dyDescent="0.25">
      <c r="A9" s="8">
        <v>4</v>
      </c>
      <c r="B9" s="13" t="s">
        <v>24</v>
      </c>
      <c r="C9" s="13"/>
      <c r="D9" s="10">
        <v>800</v>
      </c>
      <c r="E9" s="11">
        <v>500</v>
      </c>
      <c r="F9" s="11">
        <v>1200</v>
      </c>
      <c r="G9" s="11">
        <v>500</v>
      </c>
      <c r="H9" s="11">
        <v>750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2"/>
    </row>
    <row r="10" spans="1:20" ht="15.75" x14ac:dyDescent="0.25">
      <c r="A10" s="8">
        <v>5</v>
      </c>
      <c r="B10" s="13" t="s">
        <v>25</v>
      </c>
      <c r="C10" s="13" t="s">
        <v>123</v>
      </c>
      <c r="D10" s="10">
        <v>2100</v>
      </c>
      <c r="E10" s="11">
        <v>1800</v>
      </c>
      <c r="F10" s="11">
        <v>277816</v>
      </c>
      <c r="G10" s="11">
        <v>6500</v>
      </c>
      <c r="H10" s="11">
        <v>12500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</row>
    <row r="11" spans="1:20" ht="15.75" x14ac:dyDescent="0.25">
      <c r="A11" s="8">
        <v>6</v>
      </c>
      <c r="B11" s="13" t="s">
        <v>26</v>
      </c>
      <c r="C11" s="13" t="s">
        <v>122</v>
      </c>
      <c r="D11" s="15">
        <v>5100</v>
      </c>
      <c r="E11" s="11">
        <v>3336</v>
      </c>
      <c r="F11" s="11">
        <v>16742</v>
      </c>
      <c r="G11" s="11">
        <v>3371</v>
      </c>
      <c r="H11" s="16">
        <v>1803</v>
      </c>
      <c r="I11" s="11">
        <v>350</v>
      </c>
      <c r="J11" s="11">
        <v>250</v>
      </c>
      <c r="K11" s="14" t="s">
        <v>27</v>
      </c>
      <c r="L11" s="11"/>
      <c r="M11" s="11">
        <v>800</v>
      </c>
      <c r="N11" s="11">
        <v>2050</v>
      </c>
      <c r="O11" s="11"/>
      <c r="P11" s="11"/>
      <c r="Q11" s="11"/>
      <c r="R11" s="11">
        <v>4542</v>
      </c>
      <c r="S11" s="11">
        <v>4416</v>
      </c>
      <c r="T11" s="12"/>
    </row>
    <row r="12" spans="1:20" ht="15.75" x14ac:dyDescent="0.25">
      <c r="A12" s="8">
        <v>7</v>
      </c>
      <c r="B12" s="13" t="s">
        <v>28</v>
      </c>
      <c r="C12" s="13"/>
      <c r="D12" s="10">
        <v>12146966</v>
      </c>
      <c r="E12" s="11">
        <v>173700</v>
      </c>
      <c r="F12" s="11">
        <v>150800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v>3483</v>
      </c>
      <c r="S12" s="11"/>
      <c r="T12" s="12"/>
    </row>
    <row r="13" spans="1:20" ht="15.75" x14ac:dyDescent="0.25">
      <c r="A13" s="8">
        <v>8</v>
      </c>
      <c r="B13" s="13" t="s">
        <v>29</v>
      </c>
      <c r="C13" s="13" t="s">
        <v>124</v>
      </c>
      <c r="D13" s="10">
        <v>5400</v>
      </c>
      <c r="E13" s="11">
        <v>750</v>
      </c>
      <c r="F13" s="11">
        <v>600</v>
      </c>
      <c r="G13" s="11">
        <v>115</v>
      </c>
      <c r="H13" s="11">
        <v>500</v>
      </c>
      <c r="I13" s="11">
        <v>1850</v>
      </c>
      <c r="J13" s="11">
        <v>760</v>
      </c>
      <c r="K13" s="11">
        <v>575</v>
      </c>
      <c r="L13" s="11">
        <v>600</v>
      </c>
      <c r="M13" s="11">
        <v>2000</v>
      </c>
      <c r="N13" s="11">
        <v>3600</v>
      </c>
      <c r="O13" s="11">
        <v>500</v>
      </c>
      <c r="P13" s="11">
        <v>600</v>
      </c>
      <c r="Q13" s="11">
        <v>100</v>
      </c>
      <c r="R13" s="11"/>
      <c r="S13" s="11">
        <v>175</v>
      </c>
      <c r="T13" s="12"/>
    </row>
    <row r="14" spans="1:20" ht="15.75" x14ac:dyDescent="0.25">
      <c r="A14" s="8">
        <v>9</v>
      </c>
      <c r="B14" s="13" t="s">
        <v>30</v>
      </c>
      <c r="C14" s="13" t="s">
        <v>125</v>
      </c>
      <c r="D14" s="17">
        <v>6000</v>
      </c>
      <c r="E14" s="11">
        <v>2600</v>
      </c>
      <c r="F14" s="11">
        <v>2200</v>
      </c>
      <c r="G14" s="11">
        <v>550</v>
      </c>
      <c r="H14" s="11">
        <v>600</v>
      </c>
      <c r="I14" s="11">
        <v>1000</v>
      </c>
      <c r="J14" s="11">
        <v>550</v>
      </c>
      <c r="K14" s="11">
        <v>750</v>
      </c>
      <c r="L14" s="11"/>
      <c r="M14" s="18">
        <v>1750</v>
      </c>
      <c r="N14" s="18">
        <v>3750</v>
      </c>
      <c r="O14" s="11"/>
      <c r="P14" s="11"/>
      <c r="Q14" s="11"/>
      <c r="R14" s="11"/>
      <c r="S14" s="11">
        <v>300</v>
      </c>
      <c r="T14" s="12"/>
    </row>
    <row r="15" spans="1:20" ht="15.75" x14ac:dyDescent="0.25">
      <c r="A15" s="8">
        <v>10</v>
      </c>
      <c r="B15" s="13" t="s">
        <v>31</v>
      </c>
      <c r="C15" s="13" t="s">
        <v>126</v>
      </c>
      <c r="D15" s="10">
        <v>55000</v>
      </c>
      <c r="E15" s="11">
        <v>850</v>
      </c>
      <c r="F15" s="11">
        <v>700</v>
      </c>
      <c r="G15" s="11">
        <v>310</v>
      </c>
      <c r="H15" s="11">
        <v>850</v>
      </c>
      <c r="I15" s="11">
        <v>11500</v>
      </c>
      <c r="J15" s="11">
        <v>2000</v>
      </c>
      <c r="K15" s="11">
        <v>350</v>
      </c>
      <c r="L15" s="11">
        <v>800</v>
      </c>
      <c r="M15" s="11">
        <v>5975</v>
      </c>
      <c r="N15" s="11">
        <v>6925</v>
      </c>
      <c r="O15" s="11">
        <v>530</v>
      </c>
      <c r="P15" s="11">
        <v>550</v>
      </c>
      <c r="Q15" s="11">
        <v>550</v>
      </c>
      <c r="R15" s="11"/>
      <c r="S15" s="11">
        <v>300</v>
      </c>
      <c r="T15" s="12"/>
    </row>
    <row r="16" spans="1:20" ht="15.75" x14ac:dyDescent="0.25">
      <c r="A16" s="8">
        <v>11</v>
      </c>
      <c r="B16" s="13" t="s">
        <v>115</v>
      </c>
      <c r="C16" s="13" t="s">
        <v>127</v>
      </c>
      <c r="D16" s="10">
        <v>5500</v>
      </c>
      <c r="E16" s="11">
        <v>2750</v>
      </c>
      <c r="F16" s="11">
        <v>2750</v>
      </c>
      <c r="G16" s="11">
        <v>750</v>
      </c>
      <c r="H16" s="11">
        <v>975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/>
    </row>
    <row r="17" spans="1:20" ht="15.75" x14ac:dyDescent="0.25">
      <c r="A17" s="8">
        <v>12</v>
      </c>
      <c r="B17" s="13" t="s">
        <v>32</v>
      </c>
      <c r="C17" s="13"/>
      <c r="D17" s="15">
        <v>395</v>
      </c>
      <c r="E17" s="11">
        <v>2850</v>
      </c>
      <c r="F17" s="11">
        <v>1600</v>
      </c>
      <c r="G17" s="11">
        <v>16926</v>
      </c>
      <c r="H17" s="16">
        <v>30750</v>
      </c>
      <c r="I17" s="11"/>
      <c r="J17" s="11"/>
      <c r="K17" s="14">
        <v>251</v>
      </c>
      <c r="L17" s="11"/>
      <c r="M17" s="11"/>
      <c r="N17" s="11"/>
      <c r="O17" s="11"/>
      <c r="P17" s="11"/>
      <c r="Q17" s="11"/>
      <c r="R17" s="11">
        <v>395</v>
      </c>
      <c r="S17" s="11">
        <v>3851</v>
      </c>
      <c r="T17" s="12"/>
    </row>
    <row r="18" spans="1:20" ht="15.75" x14ac:dyDescent="0.25">
      <c r="A18" s="8">
        <v>13</v>
      </c>
      <c r="B18" s="13" t="s">
        <v>116</v>
      </c>
      <c r="C18" s="13"/>
      <c r="D18" s="10"/>
      <c r="E18" s="11">
        <v>3000</v>
      </c>
      <c r="F18" s="11">
        <v>6000</v>
      </c>
      <c r="G18" s="11">
        <v>3000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</row>
    <row r="19" spans="1:20" ht="15.75" x14ac:dyDescent="0.25">
      <c r="A19" s="8">
        <v>14</v>
      </c>
      <c r="B19" s="13" t="s">
        <v>33</v>
      </c>
      <c r="C19" s="13"/>
      <c r="D19" s="10">
        <v>36272</v>
      </c>
      <c r="E19" s="11">
        <v>30877</v>
      </c>
      <c r="F19" s="11">
        <v>57201</v>
      </c>
      <c r="G19" s="11">
        <v>5826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2"/>
    </row>
    <row r="20" spans="1:20" ht="15.75" x14ac:dyDescent="0.25">
      <c r="A20" s="8">
        <v>15</v>
      </c>
      <c r="B20" s="13" t="s">
        <v>117</v>
      </c>
      <c r="C20" s="13"/>
      <c r="D20" s="10"/>
      <c r="E20" s="11"/>
      <c r="F20" s="11"/>
      <c r="G20" s="19"/>
      <c r="H20" s="11">
        <v>11500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/>
    </row>
    <row r="21" spans="1:20" ht="15.75" x14ac:dyDescent="0.25">
      <c r="A21" s="8">
        <v>16</v>
      </c>
      <c r="B21" s="13" t="s">
        <v>114</v>
      </c>
      <c r="C21" s="13"/>
      <c r="D21" s="10"/>
      <c r="E21" s="11"/>
      <c r="F21" s="11"/>
      <c r="G21" s="11"/>
      <c r="H21" s="11"/>
      <c r="I21" s="11"/>
      <c r="J21" s="11">
        <v>6900</v>
      </c>
      <c r="K21" s="11"/>
      <c r="L21" s="11"/>
      <c r="M21" s="11"/>
      <c r="N21" s="11"/>
      <c r="O21" s="11"/>
      <c r="P21" s="11"/>
      <c r="Q21" s="11"/>
      <c r="R21" s="11"/>
      <c r="S21" s="11"/>
      <c r="T21" s="12"/>
    </row>
    <row r="22" spans="1:20" ht="15.75" x14ac:dyDescent="0.25">
      <c r="A22" s="8">
        <v>17</v>
      </c>
      <c r="B22" s="13" t="s">
        <v>34</v>
      </c>
      <c r="C22" s="13" t="s">
        <v>128</v>
      </c>
      <c r="D22" s="10">
        <v>9650</v>
      </c>
      <c r="E22" s="11">
        <v>4800</v>
      </c>
      <c r="F22" s="11">
        <v>15500</v>
      </c>
      <c r="G22" s="11">
        <v>250</v>
      </c>
      <c r="H22" s="11">
        <v>2850</v>
      </c>
      <c r="I22" s="11"/>
      <c r="J22" s="11"/>
      <c r="K22" s="11"/>
      <c r="L22" s="11">
        <v>60000</v>
      </c>
      <c r="M22" s="11">
        <v>25000</v>
      </c>
      <c r="N22" s="11">
        <v>22000</v>
      </c>
      <c r="O22" s="11">
        <v>3000</v>
      </c>
      <c r="P22" s="11">
        <v>3000</v>
      </c>
      <c r="Q22" s="11">
        <v>2000</v>
      </c>
      <c r="R22" s="11"/>
      <c r="S22" s="11"/>
      <c r="T22" s="12"/>
    </row>
    <row r="23" spans="1:20" ht="15.75" x14ac:dyDescent="0.25">
      <c r="A23" s="8">
        <v>18</v>
      </c>
      <c r="B23" s="20" t="s">
        <v>118</v>
      </c>
      <c r="C23" s="20"/>
      <c r="D23" s="10">
        <v>2100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2"/>
    </row>
    <row r="24" spans="1:20" ht="15.75" x14ac:dyDescent="0.25">
      <c r="A24" s="8">
        <v>19</v>
      </c>
      <c r="B24" s="20" t="s">
        <v>35</v>
      </c>
      <c r="C24" s="20"/>
      <c r="D24" s="10"/>
      <c r="E24" s="11"/>
      <c r="F24" s="11"/>
      <c r="G24" s="11"/>
      <c r="H24" s="11">
        <v>2500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2"/>
    </row>
    <row r="25" spans="1:20" ht="15.75" x14ac:dyDescent="0.25">
      <c r="A25" s="8">
        <v>20</v>
      </c>
      <c r="B25" s="20" t="s">
        <v>129</v>
      </c>
      <c r="C25" s="20"/>
      <c r="D25" s="10">
        <v>8900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</row>
    <row r="26" spans="1:20" ht="15.75" x14ac:dyDescent="0.25">
      <c r="A26" s="8">
        <v>21</v>
      </c>
      <c r="B26" s="20" t="s">
        <v>36</v>
      </c>
      <c r="C26" s="20"/>
      <c r="D26" s="10"/>
      <c r="E26" s="11"/>
      <c r="F26" s="11"/>
      <c r="G26" s="11"/>
      <c r="H26" s="11">
        <v>1500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2"/>
    </row>
    <row r="27" spans="1:20" ht="15.75" x14ac:dyDescent="0.25">
      <c r="A27" s="8">
        <v>22</v>
      </c>
      <c r="B27" s="13" t="s">
        <v>37</v>
      </c>
      <c r="C27" s="13" t="s">
        <v>130</v>
      </c>
      <c r="D27" s="15">
        <v>4800</v>
      </c>
      <c r="E27" s="11">
        <v>385</v>
      </c>
      <c r="F27" s="11">
        <v>191</v>
      </c>
      <c r="G27" s="11">
        <v>262</v>
      </c>
      <c r="H27" s="11">
        <v>393</v>
      </c>
      <c r="I27" s="11">
        <v>1615</v>
      </c>
      <c r="J27" s="11">
        <v>915</v>
      </c>
      <c r="K27" s="11"/>
      <c r="L27" s="11">
        <v>800</v>
      </c>
      <c r="M27" s="11">
        <v>1900</v>
      </c>
      <c r="N27" s="11">
        <v>2100</v>
      </c>
      <c r="O27" s="11"/>
      <c r="P27" s="11"/>
      <c r="Q27" s="11">
        <v>100</v>
      </c>
      <c r="R27" s="11"/>
      <c r="S27" s="11"/>
      <c r="T27" s="12"/>
    </row>
    <row r="28" spans="1:20" ht="15.75" x14ac:dyDescent="0.25">
      <c r="A28" s="8">
        <v>23</v>
      </c>
      <c r="B28" s="13" t="s">
        <v>38</v>
      </c>
      <c r="C28" s="13"/>
      <c r="D28" s="10"/>
      <c r="E28" s="11"/>
      <c r="F28" s="11"/>
      <c r="G28" s="11"/>
      <c r="H28" s="11">
        <v>9000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</row>
    <row r="29" spans="1:20" ht="15.75" x14ac:dyDescent="0.25">
      <c r="A29" s="8">
        <v>24</v>
      </c>
      <c r="B29" s="9" t="s">
        <v>39</v>
      </c>
      <c r="C29" s="9"/>
      <c r="D29" s="10">
        <v>22500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2"/>
    </row>
    <row r="30" spans="1:20" ht="15.75" x14ac:dyDescent="0.25">
      <c r="A30" s="8">
        <v>25</v>
      </c>
      <c r="B30" s="12" t="s">
        <v>40</v>
      </c>
      <c r="C30" s="12"/>
      <c r="D30" s="10"/>
      <c r="E30" s="11"/>
      <c r="F30" s="11"/>
      <c r="G30" s="11"/>
      <c r="H30" s="11"/>
      <c r="I30" s="11">
        <v>12700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</row>
    <row r="31" spans="1:20" ht="15.75" x14ac:dyDescent="0.25">
      <c r="A31" s="8">
        <v>26</v>
      </c>
      <c r="B31" s="12" t="s">
        <v>41</v>
      </c>
      <c r="C31" s="12"/>
      <c r="D31" s="10">
        <v>2000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2"/>
    </row>
    <row r="32" spans="1:20" ht="15.75" x14ac:dyDescent="0.25">
      <c r="A32" s="8">
        <v>27</v>
      </c>
      <c r="B32" s="12" t="s">
        <v>42</v>
      </c>
      <c r="C32" s="12"/>
      <c r="D32" s="10">
        <v>6200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2"/>
    </row>
    <row r="33" spans="1:20" ht="15.75" x14ac:dyDescent="0.25">
      <c r="A33" s="8">
        <v>28</v>
      </c>
      <c r="B33" s="12" t="s">
        <v>43</v>
      </c>
      <c r="C33" s="12"/>
      <c r="D33" s="10">
        <v>11500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2"/>
    </row>
    <row r="34" spans="1:20" ht="15.75" x14ac:dyDescent="0.25">
      <c r="A34" s="8">
        <v>29</v>
      </c>
      <c r="B34" s="12" t="s">
        <v>44</v>
      </c>
      <c r="C34" s="12"/>
      <c r="D34" s="11"/>
      <c r="E34" s="11"/>
      <c r="F34" s="11"/>
      <c r="G34" s="11"/>
      <c r="H34" s="11">
        <v>700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2"/>
    </row>
    <row r="35" spans="1:20" ht="15.75" x14ac:dyDescent="0.25">
      <c r="A35" s="8">
        <v>30</v>
      </c>
      <c r="B35" s="12" t="s">
        <v>45</v>
      </c>
      <c r="C35" s="12"/>
      <c r="D35" s="11">
        <v>6601</v>
      </c>
      <c r="E35" s="11">
        <v>1129</v>
      </c>
      <c r="F35" s="11">
        <v>8678</v>
      </c>
      <c r="G35" s="11"/>
      <c r="H35" s="11">
        <v>446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2"/>
    </row>
    <row r="36" spans="1:20" ht="15.75" x14ac:dyDescent="0.25">
      <c r="A36" s="8">
        <v>31</v>
      </c>
      <c r="B36" s="21" t="s">
        <v>46</v>
      </c>
      <c r="C36" s="2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2"/>
    </row>
    <row r="37" spans="1:20" ht="15.75" x14ac:dyDescent="0.25">
      <c r="A37" s="8">
        <v>32</v>
      </c>
      <c r="B37" s="12" t="s">
        <v>47</v>
      </c>
      <c r="C37" s="1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2"/>
    </row>
    <row r="38" spans="1:20" ht="15.75" x14ac:dyDescent="0.25">
      <c r="A38" s="8">
        <v>33</v>
      </c>
      <c r="B38" s="12" t="s">
        <v>48</v>
      </c>
      <c r="C38" s="1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2"/>
    </row>
    <row r="39" spans="1:20" ht="15.75" x14ac:dyDescent="0.25">
      <c r="A39" s="8">
        <v>34</v>
      </c>
      <c r="B39" s="12" t="s">
        <v>49</v>
      </c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2"/>
    </row>
    <row r="40" spans="1:20" ht="15.75" x14ac:dyDescent="0.25">
      <c r="A40" s="8">
        <v>35</v>
      </c>
      <c r="B40" s="12" t="s">
        <v>50</v>
      </c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2"/>
    </row>
    <row r="41" spans="1:20" ht="15.75" x14ac:dyDescent="0.25">
      <c r="A41" s="8">
        <v>36</v>
      </c>
      <c r="B41" s="12" t="s">
        <v>51</v>
      </c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2"/>
    </row>
    <row r="42" spans="1:20" ht="15.75" x14ac:dyDescent="0.25">
      <c r="A42" s="8">
        <v>37</v>
      </c>
      <c r="B42" s="12" t="s">
        <v>52</v>
      </c>
      <c r="C42" s="12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2"/>
    </row>
    <row r="43" spans="1:20" ht="15.75" x14ac:dyDescent="0.25">
      <c r="A43" s="8">
        <v>38</v>
      </c>
      <c r="B43" s="12" t="s">
        <v>53</v>
      </c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2"/>
    </row>
    <row r="44" spans="1:20" ht="15.75" x14ac:dyDescent="0.25">
      <c r="A44" s="8">
        <v>39</v>
      </c>
      <c r="B44" s="12" t="s">
        <v>54</v>
      </c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2"/>
    </row>
    <row r="45" spans="1:20" ht="15.75" x14ac:dyDescent="0.25">
      <c r="A45" s="8">
        <v>40</v>
      </c>
      <c r="B45" s="12" t="s">
        <v>55</v>
      </c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2"/>
    </row>
    <row r="46" spans="1:20" ht="15.75" x14ac:dyDescent="0.25">
      <c r="A46" s="8">
        <v>41</v>
      </c>
      <c r="B46" s="12" t="s">
        <v>56</v>
      </c>
      <c r="C46" s="12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2"/>
    </row>
    <row r="47" spans="1:20" ht="15.75" x14ac:dyDescent="0.25">
      <c r="A47" s="8">
        <v>42</v>
      </c>
      <c r="B47" s="21" t="s">
        <v>57</v>
      </c>
      <c r="C47" s="2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2"/>
    </row>
    <row r="48" spans="1:20" ht="15.75" x14ac:dyDescent="0.25">
      <c r="A48" s="8">
        <v>43</v>
      </c>
      <c r="B48" s="22" t="s">
        <v>58</v>
      </c>
      <c r="C48" s="22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2"/>
    </row>
    <row r="49" spans="1:20" ht="15.75" x14ac:dyDescent="0.25">
      <c r="A49" s="8">
        <v>44</v>
      </c>
      <c r="B49" s="22" t="s">
        <v>59</v>
      </c>
      <c r="C49" s="22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2"/>
    </row>
    <row r="50" spans="1:20" ht="15.75" x14ac:dyDescent="0.25">
      <c r="A50" s="8">
        <v>45</v>
      </c>
      <c r="B50" s="22" t="s">
        <v>60</v>
      </c>
      <c r="C50" s="2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2"/>
    </row>
    <row r="51" spans="1:20" ht="15.75" x14ac:dyDescent="0.25">
      <c r="A51" s="8">
        <v>46</v>
      </c>
      <c r="B51" s="23" t="s">
        <v>61</v>
      </c>
      <c r="C51" s="2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2"/>
    </row>
    <row r="52" spans="1:20" ht="15.75" x14ac:dyDescent="0.25">
      <c r="A52" s="8">
        <v>47</v>
      </c>
      <c r="B52" s="22" t="s">
        <v>62</v>
      </c>
      <c r="C52" s="22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2"/>
    </row>
    <row r="53" spans="1:20" ht="15.75" x14ac:dyDescent="0.25">
      <c r="A53" s="8"/>
      <c r="B53" s="24" t="s">
        <v>63</v>
      </c>
      <c r="C53" s="24"/>
      <c r="D53" s="25">
        <f>SUM(D6:D35)</f>
        <v>12346684</v>
      </c>
      <c r="E53" s="25">
        <f>SUM(E6:E34)</f>
        <v>229598</v>
      </c>
      <c r="F53" s="25">
        <f>SUM(F7:F35)</f>
        <v>546957</v>
      </c>
      <c r="G53" s="25">
        <f>SUM(G6:G32)</f>
        <v>41372</v>
      </c>
      <c r="H53" s="25">
        <f>SUM(H7:H35)</f>
        <v>81717</v>
      </c>
      <c r="I53" s="25">
        <f t="shared" ref="I53:S53" si="0">SUM(I6:I35)</f>
        <v>29329</v>
      </c>
      <c r="J53" s="25">
        <f t="shared" si="0"/>
        <v>12176</v>
      </c>
      <c r="K53" s="25">
        <f t="shared" si="0"/>
        <v>1926</v>
      </c>
      <c r="L53" s="25">
        <f t="shared" si="0"/>
        <v>62258</v>
      </c>
      <c r="M53" s="25">
        <f t="shared" si="0"/>
        <v>38068</v>
      </c>
      <c r="N53" s="25">
        <f t="shared" si="0"/>
        <v>41470</v>
      </c>
      <c r="O53" s="25">
        <f t="shared" si="0"/>
        <v>4065</v>
      </c>
      <c r="P53" s="25">
        <f t="shared" si="0"/>
        <v>4214</v>
      </c>
      <c r="Q53" s="25">
        <f t="shared" si="0"/>
        <v>2755</v>
      </c>
      <c r="R53" s="25">
        <f t="shared" si="0"/>
        <v>8420</v>
      </c>
      <c r="S53" s="25">
        <f t="shared" si="0"/>
        <v>9042</v>
      </c>
      <c r="T53" s="26"/>
    </row>
    <row r="56" spans="1:20" ht="23.25" x14ac:dyDescent="0.35">
      <c r="A56" s="65" t="s">
        <v>1</v>
      </c>
      <c r="B56" s="65" t="s">
        <v>2</v>
      </c>
      <c r="C56" s="27"/>
      <c r="D56" s="66" t="s">
        <v>3</v>
      </c>
      <c r="E56" s="66"/>
      <c r="F56" s="66"/>
      <c r="G56" s="66"/>
      <c r="H56" s="66"/>
      <c r="I56" s="66"/>
    </row>
    <row r="57" spans="1:20" ht="69.75" x14ac:dyDescent="0.25">
      <c r="A57" s="65"/>
      <c r="B57" s="65"/>
      <c r="C57" s="27"/>
      <c r="D57" s="27" t="s">
        <v>64</v>
      </c>
      <c r="E57" s="27" t="s">
        <v>65</v>
      </c>
      <c r="F57" s="27" t="s">
        <v>66</v>
      </c>
      <c r="G57" s="27" t="s">
        <v>67</v>
      </c>
      <c r="H57" s="27" t="s">
        <v>68</v>
      </c>
      <c r="I57" s="27" t="s">
        <v>69</v>
      </c>
    </row>
    <row r="58" spans="1:20" ht="23.25" x14ac:dyDescent="0.35">
      <c r="A58" s="28">
        <v>1</v>
      </c>
      <c r="B58" s="29" t="s">
        <v>70</v>
      </c>
      <c r="C58" s="29"/>
      <c r="D58" s="30">
        <v>30</v>
      </c>
      <c r="E58" s="31">
        <v>250</v>
      </c>
      <c r="F58" s="31">
        <v>250</v>
      </c>
      <c r="G58" s="31">
        <v>900</v>
      </c>
      <c r="H58" s="31">
        <v>500</v>
      </c>
      <c r="I58" s="32">
        <v>300</v>
      </c>
    </row>
    <row r="59" spans="1:20" ht="23.25" x14ac:dyDescent="0.35">
      <c r="A59" s="28">
        <v>2</v>
      </c>
      <c r="B59" s="29" t="s">
        <v>71</v>
      </c>
      <c r="C59" s="29"/>
      <c r="D59" s="30"/>
      <c r="E59" s="31"/>
      <c r="F59" s="31"/>
      <c r="G59" s="31"/>
      <c r="H59" s="31"/>
      <c r="I59" s="32"/>
    </row>
    <row r="60" spans="1:20" ht="23.25" x14ac:dyDescent="0.35">
      <c r="A60" s="28">
        <v>3</v>
      </c>
      <c r="B60" s="29" t="s">
        <v>72</v>
      </c>
      <c r="C60" s="29"/>
      <c r="D60" s="31">
        <v>300</v>
      </c>
      <c r="E60" s="33">
        <v>900</v>
      </c>
      <c r="F60" s="32">
        <v>870</v>
      </c>
      <c r="G60" s="32">
        <v>550</v>
      </c>
      <c r="H60" s="32">
        <v>500</v>
      </c>
      <c r="I60" s="32">
        <v>350</v>
      </c>
    </row>
    <row r="61" spans="1:20" ht="23.25" x14ac:dyDescent="0.35">
      <c r="A61" s="28">
        <v>4</v>
      </c>
      <c r="B61" s="29" t="s">
        <v>73</v>
      </c>
      <c r="C61" s="29"/>
      <c r="D61" s="31">
        <v>200</v>
      </c>
      <c r="E61" s="33">
        <v>100</v>
      </c>
      <c r="F61" s="32">
        <v>85</v>
      </c>
      <c r="G61" s="32">
        <v>400</v>
      </c>
      <c r="H61" s="32">
        <v>300</v>
      </c>
      <c r="I61" s="32">
        <v>45</v>
      </c>
    </row>
    <row r="62" spans="1:20" ht="23.25" x14ac:dyDescent="0.35">
      <c r="A62" s="28">
        <v>5</v>
      </c>
      <c r="B62" s="34" t="s">
        <v>34</v>
      </c>
      <c r="C62" s="34"/>
      <c r="D62" s="31">
        <v>10000</v>
      </c>
      <c r="E62" s="33">
        <v>31000</v>
      </c>
      <c r="F62" s="32">
        <v>28750</v>
      </c>
      <c r="G62" s="32">
        <v>21100</v>
      </c>
      <c r="H62" s="32">
        <v>21000</v>
      </c>
      <c r="I62" s="32"/>
    </row>
    <row r="63" spans="1:20" ht="23.25" x14ac:dyDescent="0.35">
      <c r="A63" s="28">
        <v>6</v>
      </c>
      <c r="B63" s="34" t="s">
        <v>74</v>
      </c>
      <c r="C63" s="34"/>
      <c r="D63" s="31">
        <v>2500</v>
      </c>
      <c r="E63" s="33">
        <v>600</v>
      </c>
      <c r="F63" s="32">
        <v>550</v>
      </c>
      <c r="G63" s="32">
        <v>5700</v>
      </c>
      <c r="H63" s="32">
        <v>5000</v>
      </c>
      <c r="I63" s="32"/>
    </row>
    <row r="64" spans="1:20" ht="23.25" x14ac:dyDescent="0.35">
      <c r="A64" s="28">
        <v>7</v>
      </c>
      <c r="B64" s="34" t="s">
        <v>75</v>
      </c>
      <c r="C64" s="34"/>
      <c r="D64" s="31">
        <v>850</v>
      </c>
      <c r="E64" s="33">
        <v>540</v>
      </c>
      <c r="F64" s="32">
        <v>365</v>
      </c>
      <c r="G64" s="32">
        <v>3500</v>
      </c>
      <c r="H64" s="32">
        <v>3800</v>
      </c>
      <c r="I64" s="32"/>
    </row>
    <row r="65" spans="1:20" ht="23.25" x14ac:dyDescent="0.35">
      <c r="A65" s="28">
        <v>8</v>
      </c>
      <c r="B65" s="29" t="s">
        <v>37</v>
      </c>
      <c r="C65" s="29"/>
      <c r="D65" s="32">
        <v>105</v>
      </c>
      <c r="E65" s="33">
        <v>239</v>
      </c>
      <c r="F65" s="32">
        <v>265</v>
      </c>
      <c r="G65" s="32">
        <v>253</v>
      </c>
      <c r="H65" s="32">
        <v>184</v>
      </c>
      <c r="I65" s="32"/>
    </row>
    <row r="66" spans="1:20" ht="23.25" x14ac:dyDescent="0.35">
      <c r="A66" s="28">
        <v>9</v>
      </c>
      <c r="B66" s="29" t="s">
        <v>76</v>
      </c>
      <c r="C66" s="29"/>
      <c r="D66" s="32"/>
      <c r="E66" s="33"/>
      <c r="F66" s="32"/>
      <c r="G66" s="32">
        <v>45</v>
      </c>
      <c r="H66" s="32">
        <v>107</v>
      </c>
      <c r="I66" s="32"/>
    </row>
    <row r="67" spans="1:20" ht="23.25" x14ac:dyDescent="0.35">
      <c r="A67" s="34"/>
      <c r="B67" s="35" t="s">
        <v>77</v>
      </c>
      <c r="C67" s="35"/>
      <c r="D67" s="36">
        <f>SUM(D60:D65)</f>
        <v>13955</v>
      </c>
      <c r="E67" s="36">
        <f>SUM(E58:E66)</f>
        <v>33629</v>
      </c>
      <c r="F67" s="36">
        <f>SUM(F60:F65)</f>
        <v>30885</v>
      </c>
      <c r="G67" s="36">
        <f>SUM(G58:G66)</f>
        <v>32448</v>
      </c>
      <c r="H67" s="36">
        <f>SUM(H58:H66)</f>
        <v>31391</v>
      </c>
      <c r="I67" s="36">
        <f>SUM(I58:I66)</f>
        <v>695</v>
      </c>
    </row>
    <row r="70" spans="1:20" ht="15.75" x14ac:dyDescent="0.25">
      <c r="A70" s="67" t="s">
        <v>131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1:20" ht="15.75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x14ac:dyDescent="0.25">
      <c r="A72" s="68" t="s">
        <v>1</v>
      </c>
      <c r="B72" s="68" t="s">
        <v>2</v>
      </c>
      <c r="C72" s="47"/>
      <c r="D72" s="69" t="s">
        <v>3</v>
      </c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1"/>
      <c r="T72" s="4"/>
    </row>
    <row r="73" spans="1:20" ht="47.25" x14ac:dyDescent="0.25">
      <c r="A73" s="68"/>
      <c r="B73" s="68"/>
      <c r="C73" s="3" t="s">
        <v>119</v>
      </c>
      <c r="D73" s="3" t="s">
        <v>4</v>
      </c>
      <c r="E73" s="3" t="s">
        <v>5</v>
      </c>
      <c r="F73" s="5" t="s">
        <v>6</v>
      </c>
      <c r="G73" s="5" t="s">
        <v>7</v>
      </c>
      <c r="H73" s="3" t="s">
        <v>8</v>
      </c>
      <c r="I73" s="5" t="s">
        <v>9</v>
      </c>
      <c r="J73" s="6" t="s">
        <v>10</v>
      </c>
      <c r="K73" s="5" t="s">
        <v>11</v>
      </c>
      <c r="L73" s="5" t="s">
        <v>12</v>
      </c>
      <c r="M73" s="5" t="s">
        <v>13</v>
      </c>
      <c r="N73" s="5" t="s">
        <v>14</v>
      </c>
      <c r="O73" s="3" t="s">
        <v>15</v>
      </c>
      <c r="P73" s="3" t="s">
        <v>16</v>
      </c>
      <c r="Q73" s="3" t="s">
        <v>17</v>
      </c>
      <c r="R73" s="3" t="s">
        <v>18</v>
      </c>
      <c r="S73" s="5" t="s">
        <v>19</v>
      </c>
      <c r="T73" s="7" t="s">
        <v>20</v>
      </c>
    </row>
    <row r="74" spans="1:20" ht="15.75" x14ac:dyDescent="0.25">
      <c r="A74" s="8">
        <v>1</v>
      </c>
      <c r="B74" s="9" t="s">
        <v>21</v>
      </c>
      <c r="C74" s="9"/>
      <c r="D74" s="10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2"/>
    </row>
    <row r="75" spans="1:20" ht="15.75" x14ac:dyDescent="0.25">
      <c r="A75" s="8">
        <v>2</v>
      </c>
      <c r="B75" s="13" t="s">
        <v>22</v>
      </c>
      <c r="C75" s="13" t="s">
        <v>120</v>
      </c>
      <c r="D75" s="10">
        <v>6900</v>
      </c>
      <c r="E75" s="14">
        <v>200</v>
      </c>
      <c r="F75" s="11">
        <v>4579</v>
      </c>
      <c r="G75" s="11">
        <v>2662</v>
      </c>
      <c r="H75" s="11">
        <v>1600</v>
      </c>
      <c r="I75" s="11">
        <v>175</v>
      </c>
      <c r="J75" s="11">
        <v>573</v>
      </c>
      <c r="K75" s="11"/>
      <c r="L75" s="11">
        <v>58</v>
      </c>
      <c r="M75" s="11">
        <v>643</v>
      </c>
      <c r="N75" s="11">
        <v>1045</v>
      </c>
      <c r="O75" s="11">
        <v>35</v>
      </c>
      <c r="P75" s="11">
        <v>64</v>
      </c>
      <c r="Q75" s="11">
        <v>5</v>
      </c>
      <c r="R75" s="11"/>
      <c r="S75" s="11"/>
      <c r="T75" s="12"/>
    </row>
    <row r="76" spans="1:20" ht="15.75" x14ac:dyDescent="0.25">
      <c r="A76" s="8">
        <v>3</v>
      </c>
      <c r="B76" s="13" t="s">
        <v>23</v>
      </c>
      <c r="C76" s="13" t="s">
        <v>121</v>
      </c>
      <c r="D76" s="10">
        <v>2000</v>
      </c>
      <c r="E76" s="11">
        <v>1200</v>
      </c>
      <c r="F76" s="11">
        <v>400</v>
      </c>
      <c r="G76" s="11">
        <v>350</v>
      </c>
      <c r="H76" s="11">
        <v>2500</v>
      </c>
      <c r="I76" s="11">
        <v>139</v>
      </c>
      <c r="J76" s="11">
        <v>228</v>
      </c>
      <c r="K76" s="11"/>
      <c r="L76" s="11"/>
      <c r="M76" s="11"/>
      <c r="N76" s="11"/>
      <c r="O76" s="11"/>
      <c r="P76" s="11"/>
      <c r="Q76" s="11"/>
      <c r="R76" s="11"/>
      <c r="S76" s="11"/>
      <c r="T76" s="12"/>
    </row>
    <row r="77" spans="1:20" ht="15.75" x14ac:dyDescent="0.25">
      <c r="A77" s="8">
        <v>4</v>
      </c>
      <c r="B77" s="13" t="s">
        <v>24</v>
      </c>
      <c r="C77" s="13"/>
      <c r="D77" s="10">
        <v>800</v>
      </c>
      <c r="E77" s="11">
        <v>500</v>
      </c>
      <c r="F77" s="11">
        <v>1200</v>
      </c>
      <c r="G77" s="11">
        <v>500</v>
      </c>
      <c r="H77" s="11">
        <v>750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2"/>
    </row>
    <row r="78" spans="1:20" ht="15.75" x14ac:dyDescent="0.25">
      <c r="A78" s="8">
        <v>5</v>
      </c>
      <c r="B78" s="13" t="s">
        <v>25</v>
      </c>
      <c r="C78" s="13" t="s">
        <v>123</v>
      </c>
      <c r="D78" s="10">
        <v>2100</v>
      </c>
      <c r="E78" s="11">
        <v>1800</v>
      </c>
      <c r="F78" s="11">
        <v>277816</v>
      </c>
      <c r="G78" s="11">
        <v>6500</v>
      </c>
      <c r="H78" s="11">
        <v>12500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2"/>
    </row>
    <row r="79" spans="1:20" ht="15.75" x14ac:dyDescent="0.25">
      <c r="A79" s="8">
        <v>6</v>
      </c>
      <c r="B79" s="13" t="s">
        <v>26</v>
      </c>
      <c r="C79" s="13" t="s">
        <v>122</v>
      </c>
      <c r="D79" s="15">
        <v>5100</v>
      </c>
      <c r="E79" s="11">
        <v>3336</v>
      </c>
      <c r="F79" s="11">
        <v>16742</v>
      </c>
      <c r="G79" s="11">
        <v>3371</v>
      </c>
      <c r="H79" s="16">
        <v>1803</v>
      </c>
      <c r="I79" s="11">
        <v>350</v>
      </c>
      <c r="J79" s="11">
        <v>250</v>
      </c>
      <c r="K79" s="14" t="s">
        <v>27</v>
      </c>
      <c r="L79" s="11"/>
      <c r="M79" s="11">
        <v>800</v>
      </c>
      <c r="N79" s="11">
        <v>2050</v>
      </c>
      <c r="O79" s="11"/>
      <c r="P79" s="11"/>
      <c r="Q79" s="11"/>
      <c r="R79" s="11">
        <v>4542</v>
      </c>
      <c r="S79" s="11">
        <v>4416</v>
      </c>
      <c r="T79" s="12"/>
    </row>
    <row r="80" spans="1:20" ht="15.75" x14ac:dyDescent="0.25">
      <c r="A80" s="8">
        <v>7</v>
      </c>
      <c r="B80" s="13" t="s">
        <v>28</v>
      </c>
      <c r="C80" s="13"/>
      <c r="D80" s="10">
        <v>12146966</v>
      </c>
      <c r="E80" s="11">
        <v>173700</v>
      </c>
      <c r="F80" s="11">
        <v>150800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>
        <v>3483</v>
      </c>
      <c r="S80" s="11"/>
      <c r="T80" s="12"/>
    </row>
    <row r="81" spans="1:20" ht="15.75" x14ac:dyDescent="0.25">
      <c r="A81" s="8">
        <v>8</v>
      </c>
      <c r="B81" s="13" t="s">
        <v>29</v>
      </c>
      <c r="C81" s="13" t="s">
        <v>124</v>
      </c>
      <c r="D81" s="10">
        <v>5400</v>
      </c>
      <c r="E81" s="11">
        <v>750</v>
      </c>
      <c r="F81" s="11">
        <v>600</v>
      </c>
      <c r="G81" s="11">
        <v>115</v>
      </c>
      <c r="H81" s="11">
        <v>500</v>
      </c>
      <c r="I81" s="11">
        <v>1850</v>
      </c>
      <c r="J81" s="11">
        <v>760</v>
      </c>
      <c r="K81" s="11">
        <v>575</v>
      </c>
      <c r="L81" s="11">
        <v>600</v>
      </c>
      <c r="M81" s="11">
        <v>2000</v>
      </c>
      <c r="N81" s="11">
        <v>3600</v>
      </c>
      <c r="O81" s="11">
        <v>500</v>
      </c>
      <c r="P81" s="11">
        <v>600</v>
      </c>
      <c r="Q81" s="11">
        <v>100</v>
      </c>
      <c r="R81" s="11"/>
      <c r="S81" s="11">
        <v>175</v>
      </c>
      <c r="T81" s="12"/>
    </row>
    <row r="82" spans="1:20" ht="15.75" x14ac:dyDescent="0.25">
      <c r="A82" s="8">
        <v>9</v>
      </c>
      <c r="B82" s="13" t="s">
        <v>30</v>
      </c>
      <c r="C82" s="13" t="s">
        <v>125</v>
      </c>
      <c r="D82" s="17">
        <v>6000</v>
      </c>
      <c r="E82" s="11">
        <v>2000</v>
      </c>
      <c r="F82" s="11">
        <v>2000</v>
      </c>
      <c r="G82" s="11">
        <v>550</v>
      </c>
      <c r="H82" s="11">
        <v>500</v>
      </c>
      <c r="I82" s="11">
        <v>1000</v>
      </c>
      <c r="J82" s="11">
        <v>500</v>
      </c>
      <c r="K82" s="11">
        <v>200</v>
      </c>
      <c r="L82" s="11"/>
      <c r="M82" s="18">
        <v>500</v>
      </c>
      <c r="N82" s="18">
        <v>900</v>
      </c>
      <c r="O82" s="11"/>
      <c r="P82" s="11"/>
      <c r="Q82" s="11"/>
      <c r="R82" s="11"/>
      <c r="S82" s="11">
        <v>300</v>
      </c>
      <c r="T82" s="12"/>
    </row>
    <row r="83" spans="1:20" ht="15.75" x14ac:dyDescent="0.25">
      <c r="A83" s="8">
        <v>10</v>
      </c>
      <c r="B83" s="13" t="s">
        <v>31</v>
      </c>
      <c r="C83" s="13" t="s">
        <v>126</v>
      </c>
      <c r="D83" s="10">
        <v>55000</v>
      </c>
      <c r="E83" s="11">
        <v>850</v>
      </c>
      <c r="F83" s="11">
        <v>900</v>
      </c>
      <c r="G83" s="11">
        <v>350</v>
      </c>
      <c r="H83" s="11">
        <v>850</v>
      </c>
      <c r="I83" s="11">
        <v>10000</v>
      </c>
      <c r="J83" s="11">
        <v>2000</v>
      </c>
      <c r="K83" s="11">
        <v>320</v>
      </c>
      <c r="L83" s="11">
        <v>900</v>
      </c>
      <c r="M83" s="11">
        <v>500</v>
      </c>
      <c r="N83" s="11">
        <v>550</v>
      </c>
      <c r="O83" s="11">
        <v>520</v>
      </c>
      <c r="P83" s="11">
        <v>500</v>
      </c>
      <c r="Q83" s="11">
        <v>550</v>
      </c>
      <c r="R83" s="11"/>
      <c r="S83" s="11">
        <v>350</v>
      </c>
      <c r="T83" s="12"/>
    </row>
    <row r="84" spans="1:20" ht="15.75" x14ac:dyDescent="0.25">
      <c r="A84" s="8">
        <v>11</v>
      </c>
      <c r="B84" s="13" t="s">
        <v>115</v>
      </c>
      <c r="C84" s="13" t="s">
        <v>127</v>
      </c>
      <c r="D84" s="10">
        <v>5500</v>
      </c>
      <c r="E84" s="11">
        <v>2750</v>
      </c>
      <c r="F84" s="11">
        <v>2750</v>
      </c>
      <c r="G84" s="11">
        <v>750</v>
      </c>
      <c r="H84" s="11">
        <v>975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2"/>
    </row>
    <row r="85" spans="1:20" ht="15.75" x14ac:dyDescent="0.25">
      <c r="A85" s="8">
        <v>12</v>
      </c>
      <c r="B85" s="13" t="s">
        <v>32</v>
      </c>
      <c r="C85" s="13"/>
      <c r="D85" s="15">
        <v>395</v>
      </c>
      <c r="E85" s="11">
        <v>2850</v>
      </c>
      <c r="F85" s="11">
        <v>1600</v>
      </c>
      <c r="G85" s="11">
        <v>16926</v>
      </c>
      <c r="H85" s="16">
        <v>30750</v>
      </c>
      <c r="I85" s="11"/>
      <c r="J85" s="11"/>
      <c r="K85" s="14">
        <v>251</v>
      </c>
      <c r="L85" s="11"/>
      <c r="M85" s="11"/>
      <c r="N85" s="11"/>
      <c r="O85" s="11"/>
      <c r="P85" s="11"/>
      <c r="Q85" s="11"/>
      <c r="R85" s="11">
        <v>395</v>
      </c>
      <c r="S85" s="11">
        <v>3851</v>
      </c>
      <c r="T85" s="12"/>
    </row>
    <row r="86" spans="1:20" ht="15.75" x14ac:dyDescent="0.25">
      <c r="A86" s="8">
        <v>13</v>
      </c>
      <c r="B86" s="13" t="s">
        <v>116</v>
      </c>
      <c r="C86" s="13"/>
      <c r="D86" s="10"/>
      <c r="E86" s="11">
        <v>3000</v>
      </c>
      <c r="F86" s="11">
        <v>6000</v>
      </c>
      <c r="G86" s="11">
        <v>3000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2"/>
    </row>
    <row r="87" spans="1:20" ht="15.75" x14ac:dyDescent="0.25">
      <c r="A87" s="8">
        <v>14</v>
      </c>
      <c r="B87" s="13" t="s">
        <v>33</v>
      </c>
      <c r="C87" s="13"/>
      <c r="D87" s="10">
        <v>36272</v>
      </c>
      <c r="E87" s="11">
        <v>30877</v>
      </c>
      <c r="F87" s="11">
        <v>57201</v>
      </c>
      <c r="G87" s="11">
        <v>5826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2"/>
    </row>
    <row r="88" spans="1:20" ht="15.75" x14ac:dyDescent="0.25">
      <c r="A88" s="8">
        <v>15</v>
      </c>
      <c r="B88" s="13" t="s">
        <v>117</v>
      </c>
      <c r="C88" s="13"/>
      <c r="D88" s="10"/>
      <c r="E88" s="11"/>
      <c r="F88" s="11"/>
      <c r="G88" s="19"/>
      <c r="H88" s="11">
        <v>11500</v>
      </c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2"/>
    </row>
    <row r="89" spans="1:20" ht="15.75" x14ac:dyDescent="0.25">
      <c r="A89" s="8">
        <v>16</v>
      </c>
      <c r="B89" s="13" t="s">
        <v>114</v>
      </c>
      <c r="C89" s="13"/>
      <c r="D89" s="10"/>
      <c r="E89" s="11"/>
      <c r="F89" s="11"/>
      <c r="G89" s="11"/>
      <c r="H89" s="11"/>
      <c r="I89" s="11"/>
      <c r="J89" s="11">
        <v>6900</v>
      </c>
      <c r="K89" s="11"/>
      <c r="L89" s="11"/>
      <c r="M89" s="11"/>
      <c r="N89" s="11"/>
      <c r="O89" s="11"/>
      <c r="P89" s="11"/>
      <c r="Q89" s="11"/>
      <c r="R89" s="11"/>
      <c r="S89" s="11"/>
      <c r="T89" s="12"/>
    </row>
    <row r="90" spans="1:20" ht="15.75" x14ac:dyDescent="0.25">
      <c r="A90" s="8">
        <v>17</v>
      </c>
      <c r="B90" s="13" t="s">
        <v>34</v>
      </c>
      <c r="C90" s="13" t="s">
        <v>128</v>
      </c>
      <c r="D90" s="10">
        <v>9650</v>
      </c>
      <c r="E90" s="11">
        <v>4800</v>
      </c>
      <c r="F90" s="11">
        <v>15500</v>
      </c>
      <c r="G90" s="11">
        <v>250</v>
      </c>
      <c r="H90" s="11">
        <v>2850</v>
      </c>
      <c r="I90" s="11"/>
      <c r="J90" s="11"/>
      <c r="K90" s="11"/>
      <c r="L90" s="11">
        <v>60000</v>
      </c>
      <c r="M90" s="11">
        <v>25000</v>
      </c>
      <c r="N90" s="11">
        <v>22000</v>
      </c>
      <c r="O90" s="11">
        <v>3000</v>
      </c>
      <c r="P90" s="11">
        <v>3000</v>
      </c>
      <c r="Q90" s="11">
        <v>2000</v>
      </c>
      <c r="R90" s="11"/>
      <c r="S90" s="11"/>
      <c r="T90" s="12"/>
    </row>
    <row r="91" spans="1:20" ht="15.75" x14ac:dyDescent="0.25">
      <c r="A91" s="8">
        <v>18</v>
      </c>
      <c r="B91" s="20" t="s">
        <v>118</v>
      </c>
      <c r="C91" s="20"/>
      <c r="D91" s="10">
        <v>2100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2"/>
    </row>
    <row r="92" spans="1:20" ht="15.75" x14ac:dyDescent="0.25">
      <c r="A92" s="8">
        <v>19</v>
      </c>
      <c r="B92" s="20" t="s">
        <v>35</v>
      </c>
      <c r="C92" s="20"/>
      <c r="D92" s="10"/>
      <c r="E92" s="11"/>
      <c r="F92" s="11"/>
      <c r="G92" s="11"/>
      <c r="H92" s="11">
        <v>2500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2"/>
    </row>
    <row r="93" spans="1:20" ht="15.75" x14ac:dyDescent="0.25">
      <c r="A93" s="8">
        <v>20</v>
      </c>
      <c r="B93" s="20" t="s">
        <v>129</v>
      </c>
      <c r="C93" s="20"/>
      <c r="D93" s="10">
        <v>8900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2"/>
    </row>
    <row r="94" spans="1:20" ht="15.75" x14ac:dyDescent="0.25">
      <c r="A94" s="8">
        <v>21</v>
      </c>
      <c r="B94" s="20" t="s">
        <v>36</v>
      </c>
      <c r="C94" s="20"/>
      <c r="D94" s="10"/>
      <c r="E94" s="11"/>
      <c r="F94" s="11"/>
      <c r="G94" s="11"/>
      <c r="H94" s="11">
        <v>1500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2"/>
    </row>
    <row r="95" spans="1:20" ht="15.75" x14ac:dyDescent="0.25">
      <c r="A95" s="8">
        <v>22</v>
      </c>
      <c r="B95" s="13" t="s">
        <v>37</v>
      </c>
      <c r="C95" s="13" t="s">
        <v>130</v>
      </c>
      <c r="D95" s="15">
        <v>4800</v>
      </c>
      <c r="E95" s="11">
        <v>385</v>
      </c>
      <c r="F95" s="11">
        <v>191</v>
      </c>
      <c r="G95" s="11">
        <v>262</v>
      </c>
      <c r="H95" s="11">
        <v>393</v>
      </c>
      <c r="I95" s="11">
        <v>1615</v>
      </c>
      <c r="J95" s="11">
        <v>915</v>
      </c>
      <c r="K95" s="11"/>
      <c r="L95" s="11">
        <v>800</v>
      </c>
      <c r="M95" s="11">
        <v>1900</v>
      </c>
      <c r="N95" s="11">
        <v>2100</v>
      </c>
      <c r="O95" s="11"/>
      <c r="P95" s="11"/>
      <c r="Q95" s="11">
        <v>100</v>
      </c>
      <c r="R95" s="11"/>
      <c r="S95" s="11"/>
      <c r="T95" s="12"/>
    </row>
    <row r="96" spans="1:20" ht="15.75" x14ac:dyDescent="0.25">
      <c r="A96" s="8">
        <v>23</v>
      </c>
      <c r="B96" s="13" t="s">
        <v>38</v>
      </c>
      <c r="C96" s="13"/>
      <c r="D96" s="10"/>
      <c r="E96" s="11"/>
      <c r="F96" s="11"/>
      <c r="G96" s="11"/>
      <c r="H96" s="11">
        <v>9000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2"/>
    </row>
    <row r="97" spans="1:20" ht="15.75" x14ac:dyDescent="0.25">
      <c r="A97" s="8">
        <v>24</v>
      </c>
      <c r="B97" s="9" t="s">
        <v>39</v>
      </c>
      <c r="C97" s="9"/>
      <c r="D97" s="10">
        <v>22500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2"/>
    </row>
    <row r="98" spans="1:20" ht="15.75" x14ac:dyDescent="0.25">
      <c r="A98" s="8">
        <v>25</v>
      </c>
      <c r="B98" s="12" t="s">
        <v>40</v>
      </c>
      <c r="C98" s="12"/>
      <c r="D98" s="10"/>
      <c r="E98" s="11"/>
      <c r="F98" s="11"/>
      <c r="G98" s="11"/>
      <c r="H98" s="11"/>
      <c r="I98" s="11">
        <v>12700</v>
      </c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2"/>
    </row>
    <row r="99" spans="1:20" ht="15.75" x14ac:dyDescent="0.25">
      <c r="A99" s="8">
        <v>26</v>
      </c>
      <c r="B99" s="12" t="s">
        <v>41</v>
      </c>
      <c r="C99" s="12"/>
      <c r="D99" s="10">
        <v>2000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2"/>
    </row>
    <row r="100" spans="1:20" ht="15.75" x14ac:dyDescent="0.25">
      <c r="A100" s="8">
        <v>27</v>
      </c>
      <c r="B100" s="12" t="s">
        <v>42</v>
      </c>
      <c r="C100" s="12"/>
      <c r="D100" s="10">
        <v>6200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2"/>
    </row>
    <row r="101" spans="1:20" ht="15.75" x14ac:dyDescent="0.25">
      <c r="A101" s="8">
        <v>28</v>
      </c>
      <c r="B101" s="12" t="s">
        <v>43</v>
      </c>
      <c r="C101" s="12"/>
      <c r="D101" s="10">
        <v>11500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2"/>
    </row>
    <row r="102" spans="1:20" ht="15.75" x14ac:dyDescent="0.25">
      <c r="A102" s="8">
        <v>29</v>
      </c>
      <c r="B102" s="12" t="s">
        <v>44</v>
      </c>
      <c r="C102" s="12"/>
      <c r="D102" s="11"/>
      <c r="E102" s="11"/>
      <c r="F102" s="11"/>
      <c r="G102" s="11"/>
      <c r="H102" s="11">
        <v>700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2"/>
    </row>
    <row r="103" spans="1:20" ht="15.75" x14ac:dyDescent="0.25">
      <c r="A103" s="8">
        <v>30</v>
      </c>
      <c r="B103" s="12" t="s">
        <v>45</v>
      </c>
      <c r="C103" s="12"/>
      <c r="D103" s="11">
        <v>6601</v>
      </c>
      <c r="E103" s="11">
        <v>1129</v>
      </c>
      <c r="F103" s="11">
        <v>8678</v>
      </c>
      <c r="G103" s="11"/>
      <c r="H103" s="11">
        <v>446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2"/>
    </row>
    <row r="104" spans="1:20" ht="15.75" x14ac:dyDescent="0.25">
      <c r="A104" s="8">
        <v>31</v>
      </c>
      <c r="B104" s="21" t="s">
        <v>46</v>
      </c>
      <c r="C104" s="2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2"/>
    </row>
    <row r="105" spans="1:20" ht="15.75" x14ac:dyDescent="0.25">
      <c r="A105" s="8">
        <v>32</v>
      </c>
      <c r="B105" s="12" t="s">
        <v>47</v>
      </c>
      <c r="C105" s="12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2"/>
    </row>
    <row r="106" spans="1:20" ht="15.75" x14ac:dyDescent="0.25">
      <c r="A106" s="8">
        <v>33</v>
      </c>
      <c r="B106" s="12" t="s">
        <v>48</v>
      </c>
      <c r="C106" s="12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2"/>
    </row>
    <row r="107" spans="1:20" ht="15.75" x14ac:dyDescent="0.25">
      <c r="A107" s="8">
        <v>34</v>
      </c>
      <c r="B107" s="12" t="s">
        <v>49</v>
      </c>
      <c r="C107" s="12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2"/>
    </row>
    <row r="108" spans="1:20" ht="15.75" x14ac:dyDescent="0.25">
      <c r="A108" s="8">
        <v>35</v>
      </c>
      <c r="B108" s="12" t="s">
        <v>50</v>
      </c>
      <c r="C108" s="12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2"/>
    </row>
    <row r="109" spans="1:20" ht="15.75" x14ac:dyDescent="0.25">
      <c r="A109" s="8">
        <v>36</v>
      </c>
      <c r="B109" s="12" t="s">
        <v>51</v>
      </c>
      <c r="C109" s="12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2"/>
    </row>
    <row r="110" spans="1:20" ht="15.75" x14ac:dyDescent="0.25">
      <c r="A110" s="8">
        <v>37</v>
      </c>
      <c r="B110" s="12" t="s">
        <v>52</v>
      </c>
      <c r="C110" s="12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2"/>
    </row>
    <row r="111" spans="1:20" ht="15.75" x14ac:dyDescent="0.25">
      <c r="A111" s="8">
        <v>38</v>
      </c>
      <c r="B111" s="12" t="s">
        <v>53</v>
      </c>
      <c r="C111" s="12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2"/>
    </row>
    <row r="112" spans="1:20" ht="15.75" x14ac:dyDescent="0.25">
      <c r="A112" s="8">
        <v>39</v>
      </c>
      <c r="B112" s="12" t="s">
        <v>54</v>
      </c>
      <c r="C112" s="12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2"/>
    </row>
    <row r="113" spans="1:20" ht="15.75" x14ac:dyDescent="0.25">
      <c r="A113" s="8">
        <v>40</v>
      </c>
      <c r="B113" s="12" t="s">
        <v>55</v>
      </c>
      <c r="C113" s="1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2"/>
    </row>
    <row r="114" spans="1:20" ht="15.75" x14ac:dyDescent="0.25">
      <c r="A114" s="8">
        <v>41</v>
      </c>
      <c r="B114" s="12" t="s">
        <v>56</v>
      </c>
      <c r="C114" s="12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2"/>
    </row>
    <row r="115" spans="1:20" ht="15.75" x14ac:dyDescent="0.25">
      <c r="A115" s="8">
        <v>42</v>
      </c>
      <c r="B115" s="21" t="s">
        <v>57</v>
      </c>
      <c r="C115" s="2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2"/>
    </row>
    <row r="116" spans="1:20" ht="15.75" x14ac:dyDescent="0.25">
      <c r="A116" s="8">
        <v>43</v>
      </c>
      <c r="B116" s="22" t="s">
        <v>58</v>
      </c>
      <c r="C116" s="22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2"/>
    </row>
    <row r="117" spans="1:20" ht="15.75" x14ac:dyDescent="0.25">
      <c r="A117" s="8">
        <v>44</v>
      </c>
      <c r="B117" s="22" t="s">
        <v>59</v>
      </c>
      <c r="C117" s="22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2"/>
    </row>
    <row r="118" spans="1:20" ht="15.75" x14ac:dyDescent="0.25">
      <c r="A118" s="8">
        <v>45</v>
      </c>
      <c r="B118" s="22" t="s">
        <v>60</v>
      </c>
      <c r="C118" s="2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2"/>
    </row>
    <row r="119" spans="1:20" ht="15.75" x14ac:dyDescent="0.25">
      <c r="A119" s="8">
        <v>46</v>
      </c>
      <c r="B119" s="23" t="s">
        <v>61</v>
      </c>
      <c r="C119" s="23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2"/>
    </row>
    <row r="120" spans="1:20" ht="15.75" x14ac:dyDescent="0.25">
      <c r="A120" s="8">
        <v>47</v>
      </c>
      <c r="B120" s="22" t="s">
        <v>62</v>
      </c>
      <c r="C120" s="22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2"/>
    </row>
    <row r="121" spans="1:20" ht="15.75" x14ac:dyDescent="0.25">
      <c r="A121" s="8"/>
      <c r="B121" s="24" t="s">
        <v>63</v>
      </c>
      <c r="C121" s="24"/>
      <c r="D121" s="25">
        <f>SUM(D74:D103)</f>
        <v>12346684</v>
      </c>
      <c r="E121" s="25">
        <f>SUM(E74:E102)</f>
        <v>228998</v>
      </c>
      <c r="F121" s="25">
        <f>SUM(F75:F103)</f>
        <v>546957</v>
      </c>
      <c r="G121" s="25">
        <f>SUM(G74:G100)</f>
        <v>41412</v>
      </c>
      <c r="H121" s="25">
        <f>SUM(H75:H103)</f>
        <v>81617</v>
      </c>
      <c r="I121" s="25">
        <f t="shared" ref="I121:S121" si="1">SUM(I74:I103)</f>
        <v>27829</v>
      </c>
      <c r="J121" s="25">
        <f t="shared" si="1"/>
        <v>12126</v>
      </c>
      <c r="K121" s="25">
        <f t="shared" si="1"/>
        <v>1346</v>
      </c>
      <c r="L121" s="25">
        <f t="shared" si="1"/>
        <v>62358</v>
      </c>
      <c r="M121" s="25">
        <f t="shared" si="1"/>
        <v>31343</v>
      </c>
      <c r="N121" s="25">
        <f t="shared" si="1"/>
        <v>32245</v>
      </c>
      <c r="O121" s="25">
        <f t="shared" si="1"/>
        <v>4055</v>
      </c>
      <c r="P121" s="25">
        <f t="shared" si="1"/>
        <v>4164</v>
      </c>
      <c r="Q121" s="25">
        <f t="shared" si="1"/>
        <v>2755</v>
      </c>
      <c r="R121" s="25">
        <f t="shared" si="1"/>
        <v>8420</v>
      </c>
      <c r="S121" s="25">
        <f t="shared" si="1"/>
        <v>9092</v>
      </c>
      <c r="T121" s="26"/>
    </row>
    <row r="124" spans="1:20" ht="23.25" x14ac:dyDescent="0.35">
      <c r="A124" s="65" t="s">
        <v>1</v>
      </c>
      <c r="B124" s="65" t="s">
        <v>2</v>
      </c>
      <c r="C124" s="27"/>
      <c r="D124" s="66" t="s">
        <v>3</v>
      </c>
      <c r="E124" s="66"/>
      <c r="F124" s="66"/>
      <c r="G124" s="66"/>
      <c r="H124" s="66"/>
      <c r="I124" s="66"/>
    </row>
    <row r="125" spans="1:20" ht="69.75" x14ac:dyDescent="0.25">
      <c r="A125" s="65"/>
      <c r="B125" s="65"/>
      <c r="C125" s="27"/>
      <c r="D125" s="27" t="s">
        <v>64</v>
      </c>
      <c r="E125" s="27" t="s">
        <v>65</v>
      </c>
      <c r="F125" s="27" t="s">
        <v>66</v>
      </c>
      <c r="G125" s="27" t="s">
        <v>67</v>
      </c>
      <c r="H125" s="27" t="s">
        <v>68</v>
      </c>
      <c r="I125" s="27" t="s">
        <v>69</v>
      </c>
    </row>
    <row r="126" spans="1:20" ht="23.25" x14ac:dyDescent="0.35">
      <c r="A126" s="28">
        <v>1</v>
      </c>
      <c r="B126" s="29" t="s">
        <v>70</v>
      </c>
      <c r="C126" s="29"/>
      <c r="D126" s="30">
        <v>30</v>
      </c>
      <c r="E126" s="31">
        <v>450</v>
      </c>
      <c r="F126" s="31">
        <v>380</v>
      </c>
      <c r="G126" s="31">
        <v>900</v>
      </c>
      <c r="H126" s="31">
        <v>500</v>
      </c>
      <c r="I126" s="32">
        <v>300</v>
      </c>
    </row>
    <row r="127" spans="1:20" ht="23.25" x14ac:dyDescent="0.35">
      <c r="A127" s="28">
        <v>2</v>
      </c>
      <c r="B127" s="29" t="s">
        <v>71</v>
      </c>
      <c r="C127" s="29"/>
      <c r="D127" s="30"/>
      <c r="E127" s="31"/>
      <c r="F127" s="31"/>
      <c r="G127" s="31"/>
      <c r="H127" s="31"/>
      <c r="I127" s="32"/>
    </row>
    <row r="128" spans="1:20" ht="23.25" x14ac:dyDescent="0.35">
      <c r="A128" s="28">
        <v>3</v>
      </c>
      <c r="B128" s="29" t="s">
        <v>72</v>
      </c>
      <c r="C128" s="29"/>
      <c r="D128" s="31">
        <v>300</v>
      </c>
      <c r="E128" s="33">
        <v>900</v>
      </c>
      <c r="F128" s="32">
        <v>870</v>
      </c>
      <c r="G128" s="32">
        <v>550</v>
      </c>
      <c r="H128" s="32">
        <v>500</v>
      </c>
      <c r="I128" s="32">
        <v>350</v>
      </c>
    </row>
    <row r="129" spans="1:9" ht="23.25" x14ac:dyDescent="0.35">
      <c r="A129" s="28">
        <v>4</v>
      </c>
      <c r="B129" s="29" t="s">
        <v>73</v>
      </c>
      <c r="C129" s="29"/>
      <c r="D129" s="31">
        <v>200</v>
      </c>
      <c r="E129" s="33">
        <v>100</v>
      </c>
      <c r="F129" s="32">
        <v>85</v>
      </c>
      <c r="G129" s="32">
        <v>400</v>
      </c>
      <c r="H129" s="32">
        <v>300</v>
      </c>
      <c r="I129" s="32">
        <v>45</v>
      </c>
    </row>
    <row r="130" spans="1:9" ht="23.25" x14ac:dyDescent="0.35">
      <c r="A130" s="28">
        <v>5</v>
      </c>
      <c r="B130" s="34" t="s">
        <v>34</v>
      </c>
      <c r="C130" s="34"/>
      <c r="D130" s="31">
        <v>10000</v>
      </c>
      <c r="E130" s="33">
        <v>31000</v>
      </c>
      <c r="F130" s="32">
        <v>28750</v>
      </c>
      <c r="G130" s="32">
        <v>21100</v>
      </c>
      <c r="H130" s="32">
        <v>21000</v>
      </c>
      <c r="I130" s="32"/>
    </row>
    <row r="131" spans="1:9" ht="23.25" x14ac:dyDescent="0.35">
      <c r="A131" s="28">
        <v>6</v>
      </c>
      <c r="B131" s="34" t="s">
        <v>74</v>
      </c>
      <c r="C131" s="34"/>
      <c r="D131" s="31">
        <v>2500</v>
      </c>
      <c r="E131" s="33">
        <v>600</v>
      </c>
      <c r="F131" s="32">
        <v>550</v>
      </c>
      <c r="G131" s="32">
        <v>5700</v>
      </c>
      <c r="H131" s="32">
        <v>5000</v>
      </c>
      <c r="I131" s="32"/>
    </row>
    <row r="132" spans="1:9" ht="23.25" x14ac:dyDescent="0.35">
      <c r="A132" s="28">
        <v>7</v>
      </c>
      <c r="B132" s="34" t="s">
        <v>75</v>
      </c>
      <c r="C132" s="34"/>
      <c r="D132" s="31">
        <v>850</v>
      </c>
      <c r="E132" s="33">
        <v>540</v>
      </c>
      <c r="F132" s="32">
        <v>365</v>
      </c>
      <c r="G132" s="32">
        <v>3500</v>
      </c>
      <c r="H132" s="32">
        <v>3800</v>
      </c>
      <c r="I132" s="32"/>
    </row>
    <row r="133" spans="1:9" ht="23.25" x14ac:dyDescent="0.35">
      <c r="A133" s="28">
        <v>8</v>
      </c>
      <c r="B133" s="29" t="s">
        <v>37</v>
      </c>
      <c r="C133" s="29"/>
      <c r="D133" s="32">
        <v>105</v>
      </c>
      <c r="E133" s="33">
        <v>239</v>
      </c>
      <c r="F133" s="32">
        <v>265</v>
      </c>
      <c r="G133" s="32">
        <v>253</v>
      </c>
      <c r="H133" s="32">
        <v>184</v>
      </c>
      <c r="I133" s="32"/>
    </row>
    <row r="134" spans="1:9" ht="23.25" x14ac:dyDescent="0.35">
      <c r="A134" s="28">
        <v>9</v>
      </c>
      <c r="B134" s="29" t="s">
        <v>76</v>
      </c>
      <c r="C134" s="29"/>
      <c r="D134" s="32"/>
      <c r="E134" s="33"/>
      <c r="F134" s="32"/>
      <c r="G134" s="32">
        <v>45</v>
      </c>
      <c r="H134" s="32">
        <v>107</v>
      </c>
      <c r="I134" s="32"/>
    </row>
    <row r="135" spans="1:9" ht="23.25" x14ac:dyDescent="0.35">
      <c r="A135" s="34"/>
      <c r="B135" s="35" t="s">
        <v>77</v>
      </c>
      <c r="C135" s="35"/>
      <c r="D135" s="36">
        <f>SUM(D128:D133)</f>
        <v>13955</v>
      </c>
      <c r="E135" s="36">
        <f>SUM(E126:E134)</f>
        <v>33829</v>
      </c>
      <c r="F135" s="36">
        <f>SUM(F128:F133)</f>
        <v>30885</v>
      </c>
      <c r="G135" s="36">
        <f>SUM(G126:G134)</f>
        <v>32448</v>
      </c>
      <c r="H135" s="36">
        <f>SUM(H126:H134)</f>
        <v>31391</v>
      </c>
      <c r="I135" s="36">
        <f>SUM(I126:I134)</f>
        <v>695</v>
      </c>
    </row>
  </sheetData>
  <mergeCells count="14">
    <mergeCell ref="A2:T2"/>
    <mergeCell ref="A4:A5"/>
    <mergeCell ref="B4:B5"/>
    <mergeCell ref="D4:S4"/>
    <mergeCell ref="A56:A57"/>
    <mergeCell ref="B56:B57"/>
    <mergeCell ref="D56:I56"/>
    <mergeCell ref="A124:A125"/>
    <mergeCell ref="B124:B125"/>
    <mergeCell ref="D124:I124"/>
    <mergeCell ref="A70:T70"/>
    <mergeCell ref="A72:A73"/>
    <mergeCell ref="B72:B73"/>
    <mergeCell ref="D72:S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672"/>
  <sheetViews>
    <sheetView zoomScale="55" zoomScaleNormal="55" workbookViewId="0">
      <pane xSplit="2" ySplit="5" topLeftCell="C596" activePane="bottomRight" state="frozen"/>
      <selection pane="topRight" activeCell="C1" sqref="C1"/>
      <selection pane="bottomLeft" activeCell="A6" sqref="A6"/>
      <selection pane="bottomRight" activeCell="B661" sqref="B661:B671"/>
    </sheetView>
  </sheetViews>
  <sheetFormatPr defaultRowHeight="15" x14ac:dyDescent="0.25"/>
  <cols>
    <col min="1" max="1" width="5.85546875" customWidth="1"/>
    <col min="2" max="2" width="44.28515625" bestFit="1" customWidth="1"/>
    <col min="3" max="4" width="14.85546875" customWidth="1"/>
    <col min="5" max="11" width="14.7109375" customWidth="1"/>
    <col min="12" max="12" width="13.140625" customWidth="1"/>
    <col min="13" max="13" width="14.5703125" customWidth="1"/>
    <col min="14" max="14" width="13.28515625" customWidth="1"/>
    <col min="17" max="17" width="11" customWidth="1"/>
    <col min="18" max="19" width="0" hidden="1" customWidth="1"/>
    <col min="30" max="30" width="46.42578125" bestFit="1" customWidth="1"/>
    <col min="31" max="31" width="16" bestFit="1" customWidth="1"/>
  </cols>
  <sheetData>
    <row r="2" spans="1:25" ht="15.75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15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x14ac:dyDescent="0.25">
      <c r="A4" s="68" t="s">
        <v>1</v>
      </c>
      <c r="B4" s="68" t="s">
        <v>2</v>
      </c>
      <c r="C4" s="72" t="s">
        <v>3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  <c r="Y4" s="52"/>
    </row>
    <row r="5" spans="1:25" ht="47.25" x14ac:dyDescent="0.25">
      <c r="A5" s="68"/>
      <c r="B5" s="68"/>
      <c r="C5" s="3" t="s">
        <v>4</v>
      </c>
      <c r="D5" s="3" t="s">
        <v>5</v>
      </c>
      <c r="E5" s="3" t="s">
        <v>6</v>
      </c>
      <c r="F5" s="48" t="s">
        <v>64</v>
      </c>
      <c r="G5" s="48" t="s">
        <v>65</v>
      </c>
      <c r="H5" s="48" t="s">
        <v>66</v>
      </c>
      <c r="I5" s="48" t="s">
        <v>67</v>
      </c>
      <c r="J5" s="48" t="s">
        <v>68</v>
      </c>
      <c r="K5" s="48" t="s">
        <v>69</v>
      </c>
      <c r="L5" s="3" t="s">
        <v>7</v>
      </c>
      <c r="M5" s="3" t="s">
        <v>8</v>
      </c>
      <c r="N5" s="3" t="s">
        <v>9</v>
      </c>
      <c r="O5" s="49" t="s">
        <v>10</v>
      </c>
      <c r="P5" s="3" t="s">
        <v>11</v>
      </c>
      <c r="Q5" s="3" t="s">
        <v>12</v>
      </c>
      <c r="R5" s="3" t="s">
        <v>13</v>
      </c>
      <c r="S5" s="3" t="s">
        <v>14</v>
      </c>
      <c r="T5" s="3" t="s">
        <v>15</v>
      </c>
      <c r="U5" s="3" t="s">
        <v>16</v>
      </c>
      <c r="V5" s="3" t="s">
        <v>17</v>
      </c>
      <c r="W5" s="3" t="s">
        <v>18</v>
      </c>
      <c r="X5" s="3" t="s">
        <v>19</v>
      </c>
      <c r="Y5" s="7" t="s">
        <v>20</v>
      </c>
    </row>
    <row r="6" spans="1:25" ht="15.75" x14ac:dyDescent="0.25">
      <c r="A6" s="8">
        <v>1</v>
      </c>
      <c r="B6" s="9" t="s">
        <v>21</v>
      </c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</row>
    <row r="7" spans="1:25" ht="15.75" x14ac:dyDescent="0.25">
      <c r="A7" s="8">
        <v>2</v>
      </c>
      <c r="B7" s="13" t="s">
        <v>22</v>
      </c>
      <c r="C7" s="10">
        <v>6900</v>
      </c>
      <c r="D7" s="14">
        <v>200</v>
      </c>
      <c r="E7" s="11">
        <v>4579</v>
      </c>
      <c r="F7" s="11"/>
      <c r="G7" s="11"/>
      <c r="H7" s="11"/>
      <c r="I7" s="11"/>
      <c r="J7" s="11"/>
      <c r="K7" s="11"/>
      <c r="L7" s="11">
        <v>2662</v>
      </c>
      <c r="M7" s="11">
        <v>1600</v>
      </c>
      <c r="N7" s="11">
        <v>175</v>
      </c>
      <c r="O7" s="11">
        <v>573</v>
      </c>
      <c r="P7" s="11"/>
      <c r="Q7" s="11">
        <v>58</v>
      </c>
      <c r="R7" s="11">
        <v>643</v>
      </c>
      <c r="S7" s="11">
        <v>1045</v>
      </c>
      <c r="T7" s="11">
        <v>35</v>
      </c>
      <c r="U7" s="11">
        <v>64</v>
      </c>
      <c r="V7" s="11">
        <v>5</v>
      </c>
      <c r="W7" s="11"/>
      <c r="X7" s="11"/>
      <c r="Y7" s="12"/>
    </row>
    <row r="8" spans="1:25" ht="15.75" x14ac:dyDescent="0.25">
      <c r="A8" s="8">
        <v>3</v>
      </c>
      <c r="B8" s="13" t="s">
        <v>23</v>
      </c>
      <c r="C8" s="10">
        <v>2000</v>
      </c>
      <c r="D8" s="11">
        <v>1200</v>
      </c>
      <c r="E8" s="11">
        <v>400</v>
      </c>
      <c r="F8" s="11"/>
      <c r="G8" s="11"/>
      <c r="H8" s="11"/>
      <c r="I8" s="11"/>
      <c r="J8" s="11"/>
      <c r="K8" s="11"/>
      <c r="L8" s="11">
        <v>350</v>
      </c>
      <c r="M8" s="11">
        <v>2500</v>
      </c>
      <c r="N8" s="11">
        <v>139</v>
      </c>
      <c r="O8" s="11">
        <v>228</v>
      </c>
      <c r="P8" s="11"/>
      <c r="Q8" s="11"/>
      <c r="R8" s="11"/>
      <c r="S8" s="11"/>
      <c r="T8" s="11"/>
      <c r="U8" s="11"/>
      <c r="V8" s="11"/>
      <c r="W8" s="11"/>
      <c r="X8" s="11"/>
      <c r="Y8" s="12"/>
    </row>
    <row r="9" spans="1:25" ht="15.75" x14ac:dyDescent="0.25">
      <c r="A9" s="8">
        <v>4</v>
      </c>
      <c r="B9" s="13" t="s">
        <v>24</v>
      </c>
      <c r="C9" s="10">
        <v>800</v>
      </c>
      <c r="D9" s="11">
        <v>500</v>
      </c>
      <c r="E9" s="11">
        <v>1200</v>
      </c>
      <c r="F9" s="11"/>
      <c r="G9" s="11"/>
      <c r="H9" s="11"/>
      <c r="I9" s="11"/>
      <c r="J9" s="11"/>
      <c r="K9" s="11"/>
      <c r="L9" s="11">
        <v>500</v>
      </c>
      <c r="M9" s="11">
        <v>750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1:25" ht="15.75" x14ac:dyDescent="0.25">
      <c r="A10" s="8">
        <v>5</v>
      </c>
      <c r="B10" s="13" t="s">
        <v>25</v>
      </c>
      <c r="C10" s="10">
        <v>2100</v>
      </c>
      <c r="D10" s="11">
        <v>1800</v>
      </c>
      <c r="E10" s="11">
        <v>277816</v>
      </c>
      <c r="F10" s="11"/>
      <c r="G10" s="11"/>
      <c r="H10" s="11"/>
      <c r="I10" s="11"/>
      <c r="J10" s="11"/>
      <c r="K10" s="11"/>
      <c r="L10" s="11">
        <v>6500</v>
      </c>
      <c r="M10" s="11">
        <v>12500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2"/>
    </row>
    <row r="11" spans="1:25" ht="15.75" x14ac:dyDescent="0.25">
      <c r="A11" s="8">
        <v>6</v>
      </c>
      <c r="B11" s="13" t="s">
        <v>26</v>
      </c>
      <c r="C11" s="15">
        <v>5100</v>
      </c>
      <c r="D11" s="11">
        <v>3336</v>
      </c>
      <c r="E11" s="11">
        <v>16742</v>
      </c>
      <c r="F11" s="11"/>
      <c r="G11" s="11"/>
      <c r="H11" s="11"/>
      <c r="I11" s="11"/>
      <c r="J11" s="11"/>
      <c r="K11" s="11"/>
      <c r="L11" s="11">
        <v>3371</v>
      </c>
      <c r="M11" s="16">
        <v>1803</v>
      </c>
      <c r="N11" s="11">
        <v>350</v>
      </c>
      <c r="O11" s="11">
        <v>250</v>
      </c>
      <c r="P11" s="14" t="s">
        <v>27</v>
      </c>
      <c r="Q11" s="11"/>
      <c r="R11" s="11">
        <v>800</v>
      </c>
      <c r="S11" s="11">
        <v>2050</v>
      </c>
      <c r="T11" s="11"/>
      <c r="U11" s="11"/>
      <c r="V11" s="11"/>
      <c r="W11" s="11">
        <v>4542</v>
      </c>
      <c r="X11" s="11">
        <v>4416</v>
      </c>
      <c r="Y11" s="12"/>
    </row>
    <row r="12" spans="1:25" ht="15.75" x14ac:dyDescent="0.25">
      <c r="A12" s="8">
        <v>12</v>
      </c>
      <c r="B12" s="13" t="s">
        <v>32</v>
      </c>
      <c r="C12" s="15">
        <v>395</v>
      </c>
      <c r="D12" s="11">
        <v>2850</v>
      </c>
      <c r="E12" s="11">
        <v>1600</v>
      </c>
      <c r="F12" s="11"/>
      <c r="G12" s="11"/>
      <c r="H12" s="11"/>
      <c r="I12" s="11"/>
      <c r="J12" s="11"/>
      <c r="K12" s="11"/>
      <c r="L12" s="11">
        <v>16926</v>
      </c>
      <c r="M12" s="16">
        <v>30750</v>
      </c>
      <c r="N12" s="11"/>
      <c r="O12" s="11"/>
      <c r="P12" s="14">
        <v>251</v>
      </c>
      <c r="Q12" s="11"/>
      <c r="R12" s="11"/>
      <c r="S12" s="11"/>
      <c r="T12" s="11"/>
      <c r="U12" s="11"/>
      <c r="V12" s="11"/>
      <c r="W12" s="11">
        <v>395</v>
      </c>
      <c r="X12" s="11">
        <v>3851</v>
      </c>
      <c r="Y12" s="12"/>
    </row>
    <row r="13" spans="1:25" ht="15.75" x14ac:dyDescent="0.25">
      <c r="A13" s="8">
        <v>14</v>
      </c>
      <c r="B13" s="13" t="s">
        <v>33</v>
      </c>
      <c r="C13" s="10">
        <v>36272</v>
      </c>
      <c r="D13" s="11">
        <v>30877</v>
      </c>
      <c r="E13" s="11">
        <v>57201</v>
      </c>
      <c r="F13" s="11"/>
      <c r="G13" s="11"/>
      <c r="H13" s="11"/>
      <c r="I13" s="11"/>
      <c r="J13" s="11"/>
      <c r="K13" s="11"/>
      <c r="L13" s="11">
        <v>5826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</row>
    <row r="14" spans="1:25" ht="15.75" x14ac:dyDescent="0.25">
      <c r="A14" s="8">
        <v>7</v>
      </c>
      <c r="B14" s="13" t="s">
        <v>28</v>
      </c>
      <c r="C14" s="10">
        <v>12146966</v>
      </c>
      <c r="D14" s="11">
        <v>173700</v>
      </c>
      <c r="E14" s="11">
        <v>150800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>
        <v>3483</v>
      </c>
      <c r="X14" s="11"/>
      <c r="Y14" s="12"/>
    </row>
    <row r="15" spans="1:25" ht="15.75" x14ac:dyDescent="0.25">
      <c r="A15" s="8">
        <v>8</v>
      </c>
      <c r="B15" s="13" t="s">
        <v>29</v>
      </c>
      <c r="C15" s="10">
        <v>5400</v>
      </c>
      <c r="D15" s="11">
        <v>750</v>
      </c>
      <c r="E15" s="11">
        <v>600</v>
      </c>
      <c r="F15" s="11"/>
      <c r="G15" s="11"/>
      <c r="H15" s="11"/>
      <c r="I15" s="11"/>
      <c r="J15" s="11"/>
      <c r="K15" s="11"/>
      <c r="L15" s="11">
        <v>115</v>
      </c>
      <c r="M15" s="11">
        <v>500</v>
      </c>
      <c r="N15" s="11">
        <v>1850</v>
      </c>
      <c r="O15" s="11">
        <v>760</v>
      </c>
      <c r="P15" s="11">
        <v>575</v>
      </c>
      <c r="Q15" s="11">
        <v>600</v>
      </c>
      <c r="R15" s="11">
        <v>2000</v>
      </c>
      <c r="S15" s="11">
        <v>3600</v>
      </c>
      <c r="T15" s="11">
        <v>500</v>
      </c>
      <c r="U15" s="11">
        <v>600</v>
      </c>
      <c r="V15" s="11">
        <v>100</v>
      </c>
      <c r="W15" s="11"/>
      <c r="X15" s="11">
        <v>175</v>
      </c>
      <c r="Y15" s="12"/>
    </row>
    <row r="16" spans="1:25" ht="15.75" x14ac:dyDescent="0.25">
      <c r="A16" s="8">
        <v>9</v>
      </c>
      <c r="B16" s="13" t="s">
        <v>30</v>
      </c>
      <c r="C16" s="17">
        <v>6000</v>
      </c>
      <c r="D16" s="11">
        <v>2600</v>
      </c>
      <c r="E16" s="11">
        <v>2200</v>
      </c>
      <c r="F16" s="11"/>
      <c r="G16" s="11"/>
      <c r="H16" s="11"/>
      <c r="I16" s="11"/>
      <c r="J16" s="11"/>
      <c r="K16" s="11"/>
      <c r="L16" s="11">
        <v>550</v>
      </c>
      <c r="M16" s="11">
        <v>600</v>
      </c>
      <c r="N16" s="11">
        <v>1000</v>
      </c>
      <c r="O16" s="11">
        <v>550</v>
      </c>
      <c r="P16" s="11">
        <v>750</v>
      </c>
      <c r="Q16" s="11"/>
      <c r="R16" s="18">
        <v>1750</v>
      </c>
      <c r="S16" s="18">
        <v>3750</v>
      </c>
      <c r="T16" s="11"/>
      <c r="U16" s="11"/>
      <c r="V16" s="11"/>
      <c r="W16" s="11"/>
      <c r="X16" s="11">
        <v>300</v>
      </c>
      <c r="Y16" s="12"/>
    </row>
    <row r="17" spans="1:25" ht="15.75" x14ac:dyDescent="0.25">
      <c r="A17" s="8">
        <v>10</v>
      </c>
      <c r="B17" s="13" t="s">
        <v>31</v>
      </c>
      <c r="C17" s="10">
        <v>55000</v>
      </c>
      <c r="D17" s="11">
        <v>850</v>
      </c>
      <c r="E17" s="11">
        <v>700</v>
      </c>
      <c r="F17" s="11"/>
      <c r="G17" s="11"/>
      <c r="H17" s="11"/>
      <c r="I17" s="11"/>
      <c r="J17" s="11"/>
      <c r="K17" s="11"/>
      <c r="L17" s="11">
        <v>310</v>
      </c>
      <c r="M17" s="11">
        <v>850</v>
      </c>
      <c r="N17" s="11">
        <v>11500</v>
      </c>
      <c r="O17" s="11">
        <v>2000</v>
      </c>
      <c r="P17" s="11">
        <v>350</v>
      </c>
      <c r="Q17" s="11">
        <v>800</v>
      </c>
      <c r="R17" s="11">
        <v>5975</v>
      </c>
      <c r="S17" s="11">
        <v>6925</v>
      </c>
      <c r="T17" s="11">
        <v>530</v>
      </c>
      <c r="U17" s="11">
        <v>550</v>
      </c>
      <c r="V17" s="11">
        <v>550</v>
      </c>
      <c r="W17" s="11"/>
      <c r="X17" s="11">
        <v>300</v>
      </c>
      <c r="Y17" s="12"/>
    </row>
    <row r="18" spans="1:25" ht="15.75" x14ac:dyDescent="0.25">
      <c r="A18" s="8">
        <v>11</v>
      </c>
      <c r="B18" s="13" t="s">
        <v>115</v>
      </c>
      <c r="C18" s="10">
        <v>5500</v>
      </c>
      <c r="D18" s="11">
        <v>2750</v>
      </c>
      <c r="E18" s="11">
        <v>2750</v>
      </c>
      <c r="F18" s="11"/>
      <c r="G18" s="11"/>
      <c r="H18" s="11"/>
      <c r="I18" s="11"/>
      <c r="J18" s="11"/>
      <c r="K18" s="11"/>
      <c r="L18" s="11">
        <v>750</v>
      </c>
      <c r="M18" s="11">
        <v>975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2"/>
    </row>
    <row r="19" spans="1:25" ht="15.75" x14ac:dyDescent="0.25">
      <c r="A19" s="8">
        <v>13</v>
      </c>
      <c r="B19" s="13" t="s">
        <v>116</v>
      </c>
      <c r="C19" s="10"/>
      <c r="D19" s="11">
        <v>3000</v>
      </c>
      <c r="E19" s="11">
        <v>6000</v>
      </c>
      <c r="F19" s="11"/>
      <c r="G19" s="11"/>
      <c r="H19" s="11"/>
      <c r="I19" s="11"/>
      <c r="J19" s="11"/>
      <c r="K19" s="11"/>
      <c r="L19" s="11">
        <v>3000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</row>
    <row r="20" spans="1:25" ht="15.75" x14ac:dyDescent="0.25">
      <c r="A20" s="8">
        <v>15</v>
      </c>
      <c r="B20" s="13" t="s">
        <v>117</v>
      </c>
      <c r="C20" s="10"/>
      <c r="D20" s="11"/>
      <c r="E20" s="11"/>
      <c r="F20" s="11"/>
      <c r="G20" s="11"/>
      <c r="H20" s="11"/>
      <c r="I20" s="11"/>
      <c r="J20" s="11"/>
      <c r="K20" s="11"/>
      <c r="L20" s="19"/>
      <c r="M20" s="11">
        <v>11500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2"/>
    </row>
    <row r="21" spans="1:25" ht="15.75" x14ac:dyDescent="0.25">
      <c r="A21" s="8">
        <v>16</v>
      </c>
      <c r="B21" s="13" t="s">
        <v>114</v>
      </c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v>6900</v>
      </c>
      <c r="P21" s="11"/>
      <c r="Q21" s="11"/>
      <c r="R21" s="11"/>
      <c r="S21" s="11"/>
      <c r="T21" s="11"/>
      <c r="U21" s="11"/>
      <c r="V21" s="11"/>
      <c r="W21" s="11"/>
      <c r="X21" s="11"/>
      <c r="Y21" s="12"/>
    </row>
    <row r="22" spans="1:25" ht="15.75" x14ac:dyDescent="0.25">
      <c r="A22" s="8">
        <v>17</v>
      </c>
      <c r="B22" s="13" t="s">
        <v>34</v>
      </c>
      <c r="C22" s="10">
        <v>9650</v>
      </c>
      <c r="D22" s="11">
        <v>4800</v>
      </c>
      <c r="E22" s="11">
        <v>15500</v>
      </c>
      <c r="F22" s="11"/>
      <c r="G22" s="11"/>
      <c r="H22" s="11"/>
      <c r="I22" s="11"/>
      <c r="J22" s="11"/>
      <c r="K22" s="11"/>
      <c r="L22" s="11">
        <v>250</v>
      </c>
      <c r="M22" s="11">
        <v>2850</v>
      </c>
      <c r="N22" s="11"/>
      <c r="O22" s="11"/>
      <c r="P22" s="11"/>
      <c r="Q22" s="11">
        <v>60000</v>
      </c>
      <c r="R22" s="11">
        <v>25000</v>
      </c>
      <c r="S22" s="11">
        <v>22000</v>
      </c>
      <c r="T22" s="11">
        <v>3000</v>
      </c>
      <c r="U22" s="11">
        <v>3000</v>
      </c>
      <c r="V22" s="11">
        <v>2000</v>
      </c>
      <c r="W22" s="11"/>
      <c r="X22" s="11"/>
      <c r="Y22" s="12"/>
    </row>
    <row r="23" spans="1:25" ht="15.75" x14ac:dyDescent="0.25">
      <c r="A23" s="8">
        <v>18</v>
      </c>
      <c r="B23" s="20" t="s">
        <v>118</v>
      </c>
      <c r="C23" s="10">
        <v>2100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2"/>
    </row>
    <row r="24" spans="1:25" ht="15.75" x14ac:dyDescent="0.25">
      <c r="A24" s="8">
        <v>19</v>
      </c>
      <c r="B24" s="20" t="s">
        <v>35</v>
      </c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>
        <v>2500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2"/>
    </row>
    <row r="25" spans="1:25" ht="15.75" x14ac:dyDescent="0.25">
      <c r="A25" s="8">
        <v>20</v>
      </c>
      <c r="B25" s="20" t="s">
        <v>129</v>
      </c>
      <c r="C25" s="10">
        <v>8900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1:25" ht="15.75" x14ac:dyDescent="0.25">
      <c r="A26" s="8">
        <v>21</v>
      </c>
      <c r="B26" s="20" t="s">
        <v>36</v>
      </c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>
        <v>1500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spans="1:25" ht="15.75" x14ac:dyDescent="0.25">
      <c r="A27" s="8">
        <v>22</v>
      </c>
      <c r="B27" s="13" t="s">
        <v>37</v>
      </c>
      <c r="C27" s="15">
        <v>4800</v>
      </c>
      <c r="D27" s="11">
        <v>385</v>
      </c>
      <c r="E27" s="11">
        <v>191</v>
      </c>
      <c r="F27" s="11"/>
      <c r="G27" s="11"/>
      <c r="H27" s="11"/>
      <c r="I27" s="11"/>
      <c r="J27" s="11"/>
      <c r="K27" s="11"/>
      <c r="L27" s="11">
        <v>262</v>
      </c>
      <c r="M27" s="11">
        <v>393</v>
      </c>
      <c r="N27" s="11">
        <v>1615</v>
      </c>
      <c r="O27" s="11">
        <v>915</v>
      </c>
      <c r="P27" s="11"/>
      <c r="Q27" s="11">
        <v>800</v>
      </c>
      <c r="R27" s="11">
        <v>1900</v>
      </c>
      <c r="S27" s="11">
        <v>2100</v>
      </c>
      <c r="T27" s="11"/>
      <c r="U27" s="11"/>
      <c r="V27" s="11">
        <v>100</v>
      </c>
      <c r="W27" s="11"/>
      <c r="X27" s="11"/>
      <c r="Y27" s="12"/>
    </row>
    <row r="28" spans="1:25" ht="15.75" x14ac:dyDescent="0.25">
      <c r="A28" s="8">
        <v>23</v>
      </c>
      <c r="B28" s="13" t="s">
        <v>38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>
        <v>9000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2"/>
    </row>
    <row r="29" spans="1:25" ht="15.75" x14ac:dyDescent="0.25">
      <c r="A29" s="8">
        <v>24</v>
      </c>
      <c r="B29" s="9" t="s">
        <v>39</v>
      </c>
      <c r="C29" s="10">
        <v>22500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/>
    </row>
    <row r="30" spans="1:25" ht="15.75" x14ac:dyDescent="0.25">
      <c r="A30" s="8">
        <v>25</v>
      </c>
      <c r="B30" s="12" t="s">
        <v>40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>
        <v>12700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</row>
    <row r="31" spans="1:25" ht="15.75" x14ac:dyDescent="0.25">
      <c r="A31" s="8">
        <v>26</v>
      </c>
      <c r="B31" s="12" t="s">
        <v>41</v>
      </c>
      <c r="C31" s="10">
        <v>2000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2"/>
    </row>
    <row r="32" spans="1:25" ht="15.75" x14ac:dyDescent="0.25">
      <c r="A32" s="8">
        <v>27</v>
      </c>
      <c r="B32" s="12" t="s">
        <v>42</v>
      </c>
      <c r="C32" s="10">
        <v>6200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</row>
    <row r="33" spans="1:25" ht="15.75" x14ac:dyDescent="0.25">
      <c r="A33" s="8">
        <v>28</v>
      </c>
      <c r="B33" s="12" t="s">
        <v>43</v>
      </c>
      <c r="C33" s="10">
        <v>11500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2"/>
    </row>
    <row r="34" spans="1:25" ht="15.75" x14ac:dyDescent="0.25">
      <c r="A34" s="8">
        <v>29</v>
      </c>
      <c r="B34" s="12" t="s">
        <v>44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>
        <v>700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2"/>
    </row>
    <row r="35" spans="1:25" ht="15.75" x14ac:dyDescent="0.25">
      <c r="A35" s="8">
        <v>30</v>
      </c>
      <c r="B35" s="12" t="s">
        <v>45</v>
      </c>
      <c r="C35" s="11">
        <v>6601</v>
      </c>
      <c r="D35" s="11">
        <v>1129</v>
      </c>
      <c r="E35" s="11">
        <v>8678</v>
      </c>
      <c r="F35" s="11"/>
      <c r="G35" s="11"/>
      <c r="H35" s="11"/>
      <c r="I35" s="11"/>
      <c r="J35" s="11"/>
      <c r="K35" s="11"/>
      <c r="L35" s="11"/>
      <c r="M35" s="11">
        <v>446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2"/>
    </row>
    <row r="36" spans="1:25" ht="15.75" x14ac:dyDescent="0.25">
      <c r="A36" s="8">
        <v>31</v>
      </c>
      <c r="B36" s="21" t="s">
        <v>46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2"/>
    </row>
    <row r="37" spans="1:25" ht="15.75" x14ac:dyDescent="0.25">
      <c r="A37" s="8">
        <v>32</v>
      </c>
      <c r="B37" s="12" t="s">
        <v>47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2"/>
    </row>
    <row r="38" spans="1:25" ht="15.75" x14ac:dyDescent="0.25">
      <c r="A38" s="8">
        <v>33</v>
      </c>
      <c r="B38" s="12" t="s">
        <v>48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2"/>
    </row>
    <row r="39" spans="1:25" ht="15.75" x14ac:dyDescent="0.25">
      <c r="A39" s="8">
        <v>34</v>
      </c>
      <c r="B39" s="12" t="s">
        <v>49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2"/>
    </row>
    <row r="40" spans="1:25" ht="15.75" x14ac:dyDescent="0.25">
      <c r="A40" s="8">
        <v>35</v>
      </c>
      <c r="B40" s="12" t="s">
        <v>50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2"/>
    </row>
    <row r="41" spans="1:25" ht="15.75" x14ac:dyDescent="0.25">
      <c r="A41" s="8">
        <v>36</v>
      </c>
      <c r="B41" s="12" t="s">
        <v>51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2"/>
    </row>
    <row r="42" spans="1:25" ht="15.75" x14ac:dyDescent="0.25">
      <c r="A42" s="8">
        <v>37</v>
      </c>
      <c r="B42" s="12" t="s">
        <v>52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2"/>
    </row>
    <row r="43" spans="1:25" ht="15.75" x14ac:dyDescent="0.25">
      <c r="A43" s="8">
        <v>38</v>
      </c>
      <c r="B43" s="12" t="s">
        <v>53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2"/>
    </row>
    <row r="44" spans="1:25" ht="15.75" x14ac:dyDescent="0.25">
      <c r="A44" s="8">
        <v>39</v>
      </c>
      <c r="B44" s="12" t="s">
        <v>54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2"/>
    </row>
    <row r="45" spans="1:25" ht="15.75" x14ac:dyDescent="0.25">
      <c r="A45" s="8">
        <v>40</v>
      </c>
      <c r="B45" s="12" t="s">
        <v>55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2"/>
    </row>
    <row r="46" spans="1:25" ht="15.75" x14ac:dyDescent="0.25">
      <c r="A46" s="8">
        <v>41</v>
      </c>
      <c r="B46" s="12" t="s">
        <v>56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2"/>
    </row>
    <row r="47" spans="1:25" ht="15.75" x14ac:dyDescent="0.25">
      <c r="A47" s="8">
        <v>42</v>
      </c>
      <c r="B47" s="21" t="s">
        <v>57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2"/>
    </row>
    <row r="48" spans="1:25" ht="15.75" x14ac:dyDescent="0.25">
      <c r="A48" s="8">
        <v>43</v>
      </c>
      <c r="B48" s="22" t="s">
        <v>58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2"/>
    </row>
    <row r="49" spans="1:25" ht="15.75" x14ac:dyDescent="0.25">
      <c r="A49" s="8">
        <v>44</v>
      </c>
      <c r="B49" s="22" t="s">
        <v>59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2"/>
    </row>
    <row r="50" spans="1:25" ht="15.75" x14ac:dyDescent="0.25">
      <c r="A50" s="8">
        <v>45</v>
      </c>
      <c r="B50" s="22" t="s">
        <v>60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2"/>
    </row>
    <row r="51" spans="1:25" ht="15.75" x14ac:dyDescent="0.25">
      <c r="A51" s="8">
        <v>46</v>
      </c>
      <c r="B51" s="23" t="s">
        <v>61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2"/>
    </row>
    <row r="52" spans="1:25" ht="15.75" x14ac:dyDescent="0.25">
      <c r="A52" s="8">
        <v>47</v>
      </c>
      <c r="B52" s="22" t="s">
        <v>62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2"/>
    </row>
    <row r="53" spans="1:25" ht="15.75" x14ac:dyDescent="0.25">
      <c r="A53" s="8"/>
      <c r="B53" s="24" t="s">
        <v>63</v>
      </c>
      <c r="C53" s="25">
        <f>SUM(C6:C35)</f>
        <v>12346684</v>
      </c>
      <c r="D53" s="25">
        <f>SUM(D6:D34)</f>
        <v>229598</v>
      </c>
      <c r="E53" s="25">
        <f>SUM(E7:E35)</f>
        <v>546957</v>
      </c>
      <c r="F53" s="25"/>
      <c r="G53" s="25"/>
      <c r="H53" s="25"/>
      <c r="I53" s="25"/>
      <c r="J53" s="25"/>
      <c r="K53" s="25"/>
      <c r="L53" s="25">
        <f>SUM(L6:L32)</f>
        <v>41372</v>
      </c>
      <c r="M53" s="25">
        <f>SUM(M7:M35)</f>
        <v>81717</v>
      </c>
      <c r="N53" s="25">
        <f t="shared" ref="N53:X53" si="0">SUM(N6:N35)</f>
        <v>29329</v>
      </c>
      <c r="O53" s="25">
        <f t="shared" si="0"/>
        <v>12176</v>
      </c>
      <c r="P53" s="25">
        <f t="shared" si="0"/>
        <v>1926</v>
      </c>
      <c r="Q53" s="25">
        <f t="shared" si="0"/>
        <v>62258</v>
      </c>
      <c r="R53" s="25">
        <f t="shared" si="0"/>
        <v>38068</v>
      </c>
      <c r="S53" s="25">
        <f t="shared" si="0"/>
        <v>41470</v>
      </c>
      <c r="T53" s="25">
        <f t="shared" si="0"/>
        <v>4065</v>
      </c>
      <c r="U53" s="25">
        <f t="shared" si="0"/>
        <v>4214</v>
      </c>
      <c r="V53" s="25">
        <f t="shared" si="0"/>
        <v>2755</v>
      </c>
      <c r="W53" s="25">
        <f t="shared" si="0"/>
        <v>8420</v>
      </c>
      <c r="X53" s="25">
        <f t="shared" si="0"/>
        <v>9042</v>
      </c>
      <c r="Y53" s="26"/>
    </row>
    <row r="56" spans="1:25" ht="23.25" x14ac:dyDescent="0.35">
      <c r="A56" s="65" t="s">
        <v>1</v>
      </c>
      <c r="B56" s="65" t="s">
        <v>2</v>
      </c>
      <c r="C56" s="66" t="s">
        <v>3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25" ht="69.75" x14ac:dyDescent="0.25">
      <c r="A57" s="65"/>
      <c r="B57" s="65"/>
      <c r="C57" s="27" t="s">
        <v>64</v>
      </c>
      <c r="D57" s="27" t="s">
        <v>65</v>
      </c>
      <c r="E57" s="27" t="s">
        <v>66</v>
      </c>
      <c r="F57" s="27"/>
      <c r="G57" s="27"/>
      <c r="H57" s="27"/>
      <c r="I57" s="27"/>
      <c r="J57" s="27"/>
      <c r="K57" s="27"/>
      <c r="L57" s="27" t="s">
        <v>67</v>
      </c>
      <c r="M57" s="27" t="s">
        <v>68</v>
      </c>
      <c r="N57" s="27" t="s">
        <v>69</v>
      </c>
    </row>
    <row r="58" spans="1:25" ht="23.25" x14ac:dyDescent="0.35">
      <c r="A58" s="28">
        <v>1</v>
      </c>
      <c r="B58" s="29" t="s">
        <v>70</v>
      </c>
      <c r="C58" s="30">
        <v>30</v>
      </c>
      <c r="D58" s="31">
        <v>250</v>
      </c>
      <c r="E58" s="31">
        <v>250</v>
      </c>
      <c r="F58" s="31"/>
      <c r="G58" s="31"/>
      <c r="H58" s="31"/>
      <c r="I58" s="31"/>
      <c r="J58" s="31"/>
      <c r="K58" s="31"/>
      <c r="L58" s="31">
        <v>900</v>
      </c>
      <c r="M58" s="31">
        <v>500</v>
      </c>
      <c r="N58" s="32">
        <v>300</v>
      </c>
    </row>
    <row r="59" spans="1:25" ht="23.25" x14ac:dyDescent="0.35">
      <c r="A59" s="28">
        <v>2</v>
      </c>
      <c r="B59" s="29" t="s">
        <v>71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2"/>
    </row>
    <row r="60" spans="1:25" ht="23.25" x14ac:dyDescent="0.35">
      <c r="A60" s="28">
        <v>3</v>
      </c>
      <c r="B60" s="29" t="s">
        <v>72</v>
      </c>
      <c r="C60" s="31">
        <v>300</v>
      </c>
      <c r="D60" s="33">
        <v>900</v>
      </c>
      <c r="E60" s="32">
        <v>870</v>
      </c>
      <c r="F60" s="32"/>
      <c r="G60" s="32"/>
      <c r="H60" s="32"/>
      <c r="I60" s="32"/>
      <c r="J60" s="32"/>
      <c r="K60" s="32"/>
      <c r="L60" s="32">
        <v>550</v>
      </c>
      <c r="M60" s="32">
        <v>500</v>
      </c>
      <c r="N60" s="32">
        <v>350</v>
      </c>
    </row>
    <row r="61" spans="1:25" ht="23.25" x14ac:dyDescent="0.35">
      <c r="A61" s="28">
        <v>4</v>
      </c>
      <c r="B61" s="29" t="s">
        <v>73</v>
      </c>
      <c r="C61" s="31">
        <v>200</v>
      </c>
      <c r="D61" s="33">
        <v>100</v>
      </c>
      <c r="E61" s="32">
        <v>85</v>
      </c>
      <c r="F61" s="32"/>
      <c r="G61" s="32"/>
      <c r="H61" s="32"/>
      <c r="I61" s="32"/>
      <c r="J61" s="32"/>
      <c r="K61" s="32"/>
      <c r="L61" s="32">
        <v>400</v>
      </c>
      <c r="M61" s="32">
        <v>300</v>
      </c>
      <c r="N61" s="32">
        <v>45</v>
      </c>
    </row>
    <row r="62" spans="1:25" ht="23.25" x14ac:dyDescent="0.35">
      <c r="A62" s="28">
        <v>5</v>
      </c>
      <c r="B62" s="34" t="s">
        <v>34</v>
      </c>
      <c r="C62" s="31">
        <v>10000</v>
      </c>
      <c r="D62" s="33">
        <v>31000</v>
      </c>
      <c r="E62" s="32">
        <v>28750</v>
      </c>
      <c r="F62" s="32"/>
      <c r="G62" s="32"/>
      <c r="H62" s="32"/>
      <c r="I62" s="32"/>
      <c r="J62" s="32"/>
      <c r="K62" s="32"/>
      <c r="L62" s="32">
        <v>21100</v>
      </c>
      <c r="M62" s="32">
        <v>21000</v>
      </c>
      <c r="N62" s="32"/>
    </row>
    <row r="63" spans="1:25" ht="23.25" x14ac:dyDescent="0.35">
      <c r="A63" s="28">
        <v>6</v>
      </c>
      <c r="B63" s="34" t="s">
        <v>74</v>
      </c>
      <c r="C63" s="31">
        <v>2500</v>
      </c>
      <c r="D63" s="33">
        <v>600</v>
      </c>
      <c r="E63" s="32">
        <v>550</v>
      </c>
      <c r="F63" s="32"/>
      <c r="G63" s="32"/>
      <c r="H63" s="32"/>
      <c r="I63" s="32"/>
      <c r="J63" s="32"/>
      <c r="K63" s="32"/>
      <c r="L63" s="32">
        <v>5700</v>
      </c>
      <c r="M63" s="32">
        <v>5000</v>
      </c>
      <c r="N63" s="32"/>
    </row>
    <row r="64" spans="1:25" ht="23.25" x14ac:dyDescent="0.35">
      <c r="A64" s="28">
        <v>7</v>
      </c>
      <c r="B64" s="34" t="s">
        <v>75</v>
      </c>
      <c r="C64" s="31">
        <v>850</v>
      </c>
      <c r="D64" s="33">
        <v>540</v>
      </c>
      <c r="E64" s="32">
        <v>365</v>
      </c>
      <c r="F64" s="32"/>
      <c r="G64" s="32"/>
      <c r="H64" s="32"/>
      <c r="I64" s="32"/>
      <c r="J64" s="32"/>
      <c r="K64" s="32"/>
      <c r="L64" s="32">
        <v>3500</v>
      </c>
      <c r="M64" s="32">
        <v>3800</v>
      </c>
      <c r="N64" s="32"/>
    </row>
    <row r="65" spans="1:25" ht="23.25" x14ac:dyDescent="0.35">
      <c r="A65" s="28">
        <v>8</v>
      </c>
      <c r="B65" s="29" t="s">
        <v>37</v>
      </c>
      <c r="C65" s="32">
        <v>105</v>
      </c>
      <c r="D65" s="33">
        <v>239</v>
      </c>
      <c r="E65" s="32">
        <v>265</v>
      </c>
      <c r="F65" s="32"/>
      <c r="G65" s="32"/>
      <c r="H65" s="32"/>
      <c r="I65" s="32"/>
      <c r="J65" s="32"/>
      <c r="K65" s="32"/>
      <c r="L65" s="32">
        <v>253</v>
      </c>
      <c r="M65" s="32">
        <v>184</v>
      </c>
      <c r="N65" s="32"/>
    </row>
    <row r="66" spans="1:25" ht="23.25" x14ac:dyDescent="0.35">
      <c r="A66" s="28">
        <v>9</v>
      </c>
      <c r="B66" s="29" t="s">
        <v>76</v>
      </c>
      <c r="C66" s="32"/>
      <c r="D66" s="33"/>
      <c r="E66" s="32"/>
      <c r="F66" s="32"/>
      <c r="G66" s="32"/>
      <c r="H66" s="32"/>
      <c r="I66" s="32"/>
      <c r="J66" s="32"/>
      <c r="K66" s="32"/>
      <c r="L66" s="32">
        <v>45</v>
      </c>
      <c r="M66" s="32">
        <v>107</v>
      </c>
      <c r="N66" s="32"/>
    </row>
    <row r="67" spans="1:25" ht="23.25" x14ac:dyDescent="0.35">
      <c r="A67" s="34"/>
      <c r="B67" s="35" t="s">
        <v>77</v>
      </c>
      <c r="C67" s="36">
        <f>SUM(C60:C65)</f>
        <v>13955</v>
      </c>
      <c r="D67" s="36">
        <f>SUM(D58:D66)</f>
        <v>33629</v>
      </c>
      <c r="E67" s="36">
        <f>SUM(E60:E65)</f>
        <v>30885</v>
      </c>
      <c r="F67" s="36"/>
      <c r="G67" s="36"/>
      <c r="H67" s="36"/>
      <c r="I67" s="36"/>
      <c r="J67" s="36"/>
      <c r="K67" s="36"/>
      <c r="L67" s="36">
        <f>SUM(L58:L66)</f>
        <v>32448</v>
      </c>
      <c r="M67" s="36">
        <f>SUM(M58:M66)</f>
        <v>31391</v>
      </c>
      <c r="N67" s="36">
        <f>SUM(N58:N66)</f>
        <v>695</v>
      </c>
    </row>
    <row r="70" spans="1:25" ht="15.75" x14ac:dyDescent="0.25">
      <c r="A70" s="67" t="s">
        <v>131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</row>
    <row r="71" spans="1:25" ht="15.75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x14ac:dyDescent="0.25">
      <c r="A72" s="68" t="s">
        <v>1</v>
      </c>
      <c r="B72" s="68" t="s">
        <v>2</v>
      </c>
      <c r="C72" s="69" t="s">
        <v>3</v>
      </c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1"/>
      <c r="Y72" s="4"/>
    </row>
    <row r="73" spans="1:25" ht="47.25" x14ac:dyDescent="0.25">
      <c r="A73" s="68"/>
      <c r="B73" s="68"/>
      <c r="C73" s="3" t="s">
        <v>4</v>
      </c>
      <c r="D73" s="3" t="s">
        <v>5</v>
      </c>
      <c r="E73" s="3" t="s">
        <v>6</v>
      </c>
      <c r="F73" s="48" t="s">
        <v>64</v>
      </c>
      <c r="G73" s="48" t="s">
        <v>65</v>
      </c>
      <c r="H73" s="48" t="s">
        <v>66</v>
      </c>
      <c r="I73" s="48" t="s">
        <v>67</v>
      </c>
      <c r="J73" s="48" t="s">
        <v>68</v>
      </c>
      <c r="K73" s="48" t="s">
        <v>69</v>
      </c>
      <c r="L73" s="3" t="s">
        <v>7</v>
      </c>
      <c r="M73" s="3" t="s">
        <v>8</v>
      </c>
      <c r="N73" s="3" t="s">
        <v>9</v>
      </c>
      <c r="O73" s="49" t="s">
        <v>10</v>
      </c>
      <c r="P73" s="3" t="s">
        <v>11</v>
      </c>
      <c r="Q73" s="3" t="s">
        <v>12</v>
      </c>
      <c r="R73" s="3" t="s">
        <v>13</v>
      </c>
      <c r="S73" s="3" t="s">
        <v>14</v>
      </c>
      <c r="T73" s="3" t="s">
        <v>15</v>
      </c>
      <c r="U73" s="3" t="s">
        <v>16</v>
      </c>
      <c r="V73" s="3" t="s">
        <v>17</v>
      </c>
      <c r="W73" s="3" t="s">
        <v>18</v>
      </c>
      <c r="X73" s="3" t="s">
        <v>19</v>
      </c>
      <c r="Y73" s="7" t="s">
        <v>20</v>
      </c>
    </row>
    <row r="74" spans="1:25" ht="15.75" x14ac:dyDescent="0.25">
      <c r="A74" s="8">
        <v>1</v>
      </c>
      <c r="B74" s="9" t="s">
        <v>21</v>
      </c>
      <c r="C74" s="10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2"/>
    </row>
    <row r="75" spans="1:25" ht="15.75" x14ac:dyDescent="0.25">
      <c r="A75" s="8">
        <v>2</v>
      </c>
      <c r="B75" s="13" t="s">
        <v>22</v>
      </c>
      <c r="C75" s="10">
        <v>6900</v>
      </c>
      <c r="D75" s="14">
        <v>200</v>
      </c>
      <c r="E75" s="11">
        <v>4579</v>
      </c>
      <c r="F75" s="11"/>
      <c r="G75" s="11"/>
      <c r="H75" s="11"/>
      <c r="I75" s="11">
        <v>45</v>
      </c>
      <c r="J75" s="11">
        <v>107</v>
      </c>
      <c r="K75" s="11"/>
      <c r="L75" s="11">
        <v>2662</v>
      </c>
      <c r="M75" s="11">
        <v>1600</v>
      </c>
      <c r="N75" s="11">
        <v>175</v>
      </c>
      <c r="O75" s="11">
        <v>573</v>
      </c>
      <c r="P75" s="11"/>
      <c r="Q75" s="11">
        <v>58</v>
      </c>
      <c r="R75" s="11">
        <v>643</v>
      </c>
      <c r="S75" s="11">
        <v>1045</v>
      </c>
      <c r="T75" s="11">
        <v>35</v>
      </c>
      <c r="U75" s="11">
        <v>64</v>
      </c>
      <c r="V75" s="11">
        <v>5</v>
      </c>
      <c r="W75" s="11"/>
      <c r="X75" s="11"/>
      <c r="Y75" s="12"/>
    </row>
    <row r="76" spans="1:25" ht="15.75" x14ac:dyDescent="0.25">
      <c r="A76" s="8">
        <v>3</v>
      </c>
      <c r="B76" s="13" t="s">
        <v>23</v>
      </c>
      <c r="C76" s="10">
        <v>2000</v>
      </c>
      <c r="D76" s="11">
        <v>1200</v>
      </c>
      <c r="E76" s="11">
        <v>400</v>
      </c>
      <c r="F76" s="11"/>
      <c r="G76" s="11"/>
      <c r="H76" s="11"/>
      <c r="I76" s="11"/>
      <c r="J76" s="11"/>
      <c r="K76" s="11"/>
      <c r="L76" s="11">
        <v>350</v>
      </c>
      <c r="M76" s="11">
        <v>2500</v>
      </c>
      <c r="N76" s="11">
        <v>139</v>
      </c>
      <c r="O76" s="11">
        <v>228</v>
      </c>
      <c r="P76" s="11"/>
      <c r="Q76" s="11"/>
      <c r="R76" s="11"/>
      <c r="S76" s="11"/>
      <c r="T76" s="11"/>
      <c r="U76" s="11"/>
      <c r="V76" s="11"/>
      <c r="W76" s="11"/>
      <c r="X76" s="11"/>
      <c r="Y76" s="12"/>
    </row>
    <row r="77" spans="1:25" ht="15.75" x14ac:dyDescent="0.25">
      <c r="A77" s="8">
        <v>4</v>
      </c>
      <c r="B77" s="13" t="s">
        <v>24</v>
      </c>
      <c r="C77" s="10">
        <v>800</v>
      </c>
      <c r="D77" s="11">
        <v>500</v>
      </c>
      <c r="E77" s="11">
        <v>1200</v>
      </c>
      <c r="F77" s="11"/>
      <c r="G77" s="11"/>
      <c r="H77" s="11"/>
      <c r="I77" s="11"/>
      <c r="J77" s="11"/>
      <c r="K77" s="11"/>
      <c r="L77" s="11">
        <v>500</v>
      </c>
      <c r="M77" s="11">
        <v>750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2"/>
    </row>
    <row r="78" spans="1:25" ht="15.75" x14ac:dyDescent="0.25">
      <c r="A78" s="8">
        <v>5</v>
      </c>
      <c r="B78" s="13" t="s">
        <v>25</v>
      </c>
      <c r="C78" s="10">
        <v>2100</v>
      </c>
      <c r="D78" s="11">
        <v>1800</v>
      </c>
      <c r="E78" s="11">
        <v>277816</v>
      </c>
      <c r="F78" s="11"/>
      <c r="G78" s="11"/>
      <c r="H78" s="11"/>
      <c r="I78" s="11"/>
      <c r="J78" s="11"/>
      <c r="K78" s="11"/>
      <c r="L78" s="11">
        <v>6500</v>
      </c>
      <c r="M78" s="11">
        <v>12500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2"/>
    </row>
    <row r="79" spans="1:25" ht="15.75" x14ac:dyDescent="0.25">
      <c r="A79" s="8">
        <v>6</v>
      </c>
      <c r="B79" s="13" t="s">
        <v>26</v>
      </c>
      <c r="C79" s="15">
        <v>5100</v>
      </c>
      <c r="D79" s="11">
        <v>3336</v>
      </c>
      <c r="E79" s="11">
        <v>16742</v>
      </c>
      <c r="F79" s="11"/>
      <c r="G79" s="11"/>
      <c r="H79" s="11"/>
      <c r="I79" s="11"/>
      <c r="J79" s="11"/>
      <c r="K79" s="11"/>
      <c r="L79" s="11">
        <v>3371</v>
      </c>
      <c r="M79" s="16">
        <v>1803</v>
      </c>
      <c r="N79" s="11">
        <v>350</v>
      </c>
      <c r="O79" s="11">
        <v>250</v>
      </c>
      <c r="P79" s="14" t="s">
        <v>27</v>
      </c>
      <c r="Q79" s="11"/>
      <c r="R79" s="11">
        <v>800</v>
      </c>
      <c r="S79" s="11">
        <v>2050</v>
      </c>
      <c r="T79" s="11"/>
      <c r="U79" s="11"/>
      <c r="V79" s="11"/>
      <c r="W79" s="11">
        <v>4542</v>
      </c>
      <c r="X79" s="11">
        <v>4416</v>
      </c>
      <c r="Y79" s="12"/>
    </row>
    <row r="80" spans="1:25" ht="15.75" x14ac:dyDescent="0.25">
      <c r="A80" s="8">
        <v>7</v>
      </c>
      <c r="B80" s="13" t="s">
        <v>33</v>
      </c>
      <c r="C80" s="10">
        <v>36272</v>
      </c>
      <c r="D80" s="11">
        <v>30877</v>
      </c>
      <c r="E80" s="11">
        <v>57201</v>
      </c>
      <c r="F80" s="11"/>
      <c r="G80" s="11"/>
      <c r="H80" s="11"/>
      <c r="I80" s="11"/>
      <c r="J80" s="11"/>
      <c r="K80" s="11"/>
      <c r="L80" s="11">
        <v>5826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1:25" ht="15.75" x14ac:dyDescent="0.25">
      <c r="A81" s="8">
        <v>8</v>
      </c>
      <c r="B81" s="13" t="s">
        <v>32</v>
      </c>
      <c r="C81" s="15">
        <v>395</v>
      </c>
      <c r="D81" s="11">
        <v>2850</v>
      </c>
      <c r="E81" s="11">
        <v>1600</v>
      </c>
      <c r="F81" s="11"/>
      <c r="G81" s="11"/>
      <c r="H81" s="11"/>
      <c r="I81" s="11"/>
      <c r="J81" s="11"/>
      <c r="K81" s="11"/>
      <c r="L81" s="11">
        <v>16926</v>
      </c>
      <c r="M81" s="16">
        <v>30750</v>
      </c>
      <c r="N81" s="11"/>
      <c r="O81" s="11"/>
      <c r="P81" s="14">
        <v>251</v>
      </c>
      <c r="Q81" s="11"/>
      <c r="R81" s="11"/>
      <c r="S81" s="11"/>
      <c r="T81" s="11"/>
      <c r="U81" s="11"/>
      <c r="V81" s="11"/>
      <c r="W81" s="11">
        <v>395</v>
      </c>
      <c r="X81" s="11">
        <v>3851</v>
      </c>
      <c r="Y81" s="12"/>
    </row>
    <row r="82" spans="1:25" ht="15.75" x14ac:dyDescent="0.25">
      <c r="A82" s="8">
        <v>9</v>
      </c>
      <c r="B82" s="12" t="s">
        <v>45</v>
      </c>
      <c r="C82" s="11">
        <v>6601</v>
      </c>
      <c r="D82" s="11">
        <v>1129</v>
      </c>
      <c r="E82" s="11">
        <v>8678</v>
      </c>
      <c r="F82" s="11"/>
      <c r="G82" s="11"/>
      <c r="H82" s="11"/>
      <c r="I82" s="11"/>
      <c r="J82" s="11"/>
      <c r="K82" s="11"/>
      <c r="L82" s="11"/>
      <c r="M82" s="11">
        <v>446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2"/>
    </row>
    <row r="83" spans="1:25" ht="15.75" x14ac:dyDescent="0.25">
      <c r="A83" s="8">
        <v>10</v>
      </c>
      <c r="B83" s="13" t="s">
        <v>28</v>
      </c>
      <c r="C83" s="10">
        <v>12146966</v>
      </c>
      <c r="D83" s="11">
        <v>173700</v>
      </c>
      <c r="E83" s="11">
        <v>150800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>
        <v>3483</v>
      </c>
      <c r="X83" s="11"/>
      <c r="Y83" s="12"/>
    </row>
    <row r="84" spans="1:25" ht="15.75" x14ac:dyDescent="0.25">
      <c r="A84" s="8">
        <v>11</v>
      </c>
      <c r="B84" s="13" t="s">
        <v>29</v>
      </c>
      <c r="C84" s="10">
        <v>5400</v>
      </c>
      <c r="D84" s="11">
        <v>750</v>
      </c>
      <c r="E84" s="11">
        <v>600</v>
      </c>
      <c r="F84" s="18">
        <v>200</v>
      </c>
      <c r="G84" s="51">
        <v>100</v>
      </c>
      <c r="H84" s="11">
        <v>85</v>
      </c>
      <c r="I84" s="11">
        <v>400</v>
      </c>
      <c r="J84" s="11">
        <v>300</v>
      </c>
      <c r="K84" s="11">
        <v>45</v>
      </c>
      <c r="L84" s="11">
        <v>115</v>
      </c>
      <c r="M84" s="11">
        <v>500</v>
      </c>
      <c r="N84" s="11">
        <v>1850</v>
      </c>
      <c r="O84" s="11">
        <v>760</v>
      </c>
      <c r="P84" s="11">
        <v>575</v>
      </c>
      <c r="Q84" s="11">
        <v>600</v>
      </c>
      <c r="R84" s="11">
        <v>2000</v>
      </c>
      <c r="S84" s="11">
        <v>3600</v>
      </c>
      <c r="T84" s="11">
        <v>500</v>
      </c>
      <c r="U84" s="11">
        <v>600</v>
      </c>
      <c r="V84" s="11">
        <v>100</v>
      </c>
      <c r="W84" s="11"/>
      <c r="X84" s="11">
        <v>175</v>
      </c>
      <c r="Y84" s="12"/>
    </row>
    <row r="85" spans="1:25" ht="15.75" x14ac:dyDescent="0.25">
      <c r="A85" s="8">
        <v>12</v>
      </c>
      <c r="B85" s="13" t="s">
        <v>30</v>
      </c>
      <c r="C85" s="17">
        <v>6000</v>
      </c>
      <c r="D85" s="11">
        <v>2000</v>
      </c>
      <c r="E85" s="11">
        <v>2000</v>
      </c>
      <c r="F85" s="50">
        <v>30</v>
      </c>
      <c r="G85" s="18">
        <v>450</v>
      </c>
      <c r="H85" s="18">
        <v>380</v>
      </c>
      <c r="I85" s="18">
        <v>900</v>
      </c>
      <c r="J85" s="18">
        <v>500</v>
      </c>
      <c r="K85" s="11">
        <v>300</v>
      </c>
      <c r="L85" s="11">
        <v>550</v>
      </c>
      <c r="M85" s="11">
        <v>500</v>
      </c>
      <c r="N85" s="11">
        <v>1000</v>
      </c>
      <c r="O85" s="11">
        <v>500</v>
      </c>
      <c r="P85" s="11">
        <v>200</v>
      </c>
      <c r="Q85" s="11"/>
      <c r="R85" s="18"/>
      <c r="S85" s="18"/>
      <c r="T85" s="11"/>
      <c r="U85" s="11"/>
      <c r="V85" s="11"/>
      <c r="W85" s="11"/>
      <c r="X85" s="11">
        <v>300</v>
      </c>
      <c r="Y85" s="12"/>
    </row>
    <row r="86" spans="1:25" ht="15.75" x14ac:dyDescent="0.25">
      <c r="A86" s="8">
        <v>13</v>
      </c>
      <c r="B86" s="13" t="s">
        <v>31</v>
      </c>
      <c r="C86" s="10">
        <v>55000</v>
      </c>
      <c r="D86" s="11">
        <v>850</v>
      </c>
      <c r="E86" s="11">
        <v>900</v>
      </c>
      <c r="F86" s="18">
        <v>300</v>
      </c>
      <c r="G86" s="51">
        <v>900</v>
      </c>
      <c r="H86" s="11">
        <v>870</v>
      </c>
      <c r="I86" s="11">
        <v>550</v>
      </c>
      <c r="J86" s="11">
        <v>500</v>
      </c>
      <c r="K86" s="11">
        <v>350</v>
      </c>
      <c r="L86" s="11">
        <v>350</v>
      </c>
      <c r="M86" s="11">
        <v>850</v>
      </c>
      <c r="N86" s="11">
        <v>10000</v>
      </c>
      <c r="O86" s="11">
        <v>2000</v>
      </c>
      <c r="P86" s="11">
        <v>320</v>
      </c>
      <c r="Q86" s="11">
        <v>900</v>
      </c>
      <c r="R86" s="11"/>
      <c r="S86" s="11"/>
      <c r="T86" s="11">
        <v>520</v>
      </c>
      <c r="U86" s="11">
        <v>500</v>
      </c>
      <c r="V86" s="11">
        <v>550</v>
      </c>
      <c r="W86" s="11"/>
      <c r="X86" s="11">
        <v>350</v>
      </c>
      <c r="Y86" s="12"/>
    </row>
    <row r="87" spans="1:25" ht="15.75" x14ac:dyDescent="0.25">
      <c r="A87" s="8">
        <v>14</v>
      </c>
      <c r="B87" s="13" t="s">
        <v>34</v>
      </c>
      <c r="C87" s="10">
        <v>9650</v>
      </c>
      <c r="D87" s="11">
        <v>4800</v>
      </c>
      <c r="E87" s="11">
        <v>15500</v>
      </c>
      <c r="F87" s="18">
        <v>10000</v>
      </c>
      <c r="G87" s="51">
        <v>31000</v>
      </c>
      <c r="H87" s="11">
        <v>28750</v>
      </c>
      <c r="I87" s="11">
        <v>21100</v>
      </c>
      <c r="J87" s="11">
        <v>21000</v>
      </c>
      <c r="K87" s="11"/>
      <c r="L87" s="11">
        <v>250</v>
      </c>
      <c r="M87" s="11">
        <v>2850</v>
      </c>
      <c r="N87" s="11"/>
      <c r="O87" s="11"/>
      <c r="P87" s="11"/>
      <c r="Q87" s="11">
        <v>60000</v>
      </c>
      <c r="R87" s="11">
        <v>25000</v>
      </c>
      <c r="S87" s="11">
        <v>22000</v>
      </c>
      <c r="T87" s="11">
        <v>3000</v>
      </c>
      <c r="U87" s="11">
        <v>3000</v>
      </c>
      <c r="V87" s="11">
        <v>2000</v>
      </c>
      <c r="W87" s="11"/>
      <c r="X87" s="11"/>
      <c r="Y87" s="12"/>
    </row>
    <row r="88" spans="1:25" ht="15.75" x14ac:dyDescent="0.25">
      <c r="A88" s="8">
        <v>15</v>
      </c>
      <c r="B88" s="13" t="s">
        <v>37</v>
      </c>
      <c r="C88" s="15"/>
      <c r="D88" s="11"/>
      <c r="E88" s="11"/>
      <c r="F88" s="11"/>
      <c r="G88" s="51"/>
      <c r="H88" s="11"/>
      <c r="I88" s="11">
        <v>265</v>
      </c>
      <c r="J88" s="11">
        <v>210</v>
      </c>
      <c r="K88" s="11">
        <v>122</v>
      </c>
      <c r="L88" s="11">
        <v>830</v>
      </c>
      <c r="M88" s="11">
        <v>240</v>
      </c>
      <c r="N88" s="11">
        <v>1255</v>
      </c>
      <c r="O88" s="11">
        <v>950</v>
      </c>
      <c r="P88" s="11">
        <v>215</v>
      </c>
      <c r="Q88" s="11">
        <v>1285</v>
      </c>
      <c r="R88" s="11"/>
      <c r="S88" s="11"/>
      <c r="T88" s="11"/>
      <c r="U88" s="11"/>
      <c r="V88" s="11"/>
      <c r="W88" s="11">
        <v>225</v>
      </c>
      <c r="X88" s="11">
        <v>212</v>
      </c>
      <c r="Y88" s="12"/>
    </row>
    <row r="89" spans="1:25" ht="15.75" x14ac:dyDescent="0.25">
      <c r="A89" s="8">
        <v>16</v>
      </c>
      <c r="B89" s="13" t="s">
        <v>71</v>
      </c>
      <c r="C89" s="15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2"/>
    </row>
    <row r="90" spans="1:25" ht="15.75" x14ac:dyDescent="0.25">
      <c r="A90" s="8">
        <v>17</v>
      </c>
      <c r="B90" s="13" t="s">
        <v>75</v>
      </c>
      <c r="C90" s="15"/>
      <c r="D90" s="11"/>
      <c r="E90" s="11"/>
      <c r="F90" s="18">
        <v>850</v>
      </c>
      <c r="G90" s="51">
        <v>540</v>
      </c>
      <c r="H90" s="11">
        <v>365</v>
      </c>
      <c r="I90" s="11">
        <v>3500</v>
      </c>
      <c r="J90" s="11">
        <v>3800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2"/>
    </row>
    <row r="91" spans="1:25" ht="15.75" x14ac:dyDescent="0.25">
      <c r="A91" s="8">
        <v>18</v>
      </c>
      <c r="B91" s="13" t="s">
        <v>74</v>
      </c>
      <c r="C91" s="15"/>
      <c r="D91" s="11"/>
      <c r="E91" s="11"/>
      <c r="F91" s="18">
        <v>2500</v>
      </c>
      <c r="G91" s="51">
        <v>600</v>
      </c>
      <c r="H91" s="11">
        <v>550</v>
      </c>
      <c r="I91" s="11">
        <v>5700</v>
      </c>
      <c r="J91" s="11">
        <v>5000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2"/>
    </row>
    <row r="92" spans="1:25" ht="15.75" x14ac:dyDescent="0.25">
      <c r="A92" s="8">
        <v>19</v>
      </c>
      <c r="B92" s="13" t="s">
        <v>115</v>
      </c>
      <c r="C92" s="10">
        <v>5500</v>
      </c>
      <c r="D92" s="11">
        <v>2750</v>
      </c>
      <c r="E92" s="11">
        <v>2750</v>
      </c>
      <c r="F92" s="11"/>
      <c r="G92" s="11"/>
      <c r="H92" s="11"/>
      <c r="I92" s="11"/>
      <c r="J92" s="11"/>
      <c r="K92" s="11"/>
      <c r="L92" s="11">
        <v>750</v>
      </c>
      <c r="M92" s="11">
        <v>975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2"/>
    </row>
    <row r="93" spans="1:25" ht="15.75" x14ac:dyDescent="0.25">
      <c r="A93" s="8">
        <v>20</v>
      </c>
      <c r="B93" s="13" t="s">
        <v>116</v>
      </c>
      <c r="C93" s="10"/>
      <c r="D93" s="11">
        <v>3000</v>
      </c>
      <c r="E93" s="11">
        <v>6000</v>
      </c>
      <c r="F93" s="11"/>
      <c r="G93" s="11"/>
      <c r="H93" s="11"/>
      <c r="I93" s="11"/>
      <c r="J93" s="11"/>
      <c r="K93" s="11"/>
      <c r="L93" s="11">
        <v>3000</v>
      </c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2"/>
    </row>
    <row r="94" spans="1:25" ht="15.75" x14ac:dyDescent="0.25">
      <c r="A94" s="8">
        <v>21</v>
      </c>
      <c r="B94" s="13" t="s">
        <v>117</v>
      </c>
      <c r="C94" s="10"/>
      <c r="D94" s="11"/>
      <c r="E94" s="11"/>
      <c r="F94" s="11"/>
      <c r="G94" s="11"/>
      <c r="H94" s="11"/>
      <c r="I94" s="11"/>
      <c r="J94" s="11"/>
      <c r="K94" s="11"/>
      <c r="L94" s="19"/>
      <c r="M94" s="11">
        <v>11500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2"/>
    </row>
    <row r="95" spans="1:25" ht="15.75" x14ac:dyDescent="0.25">
      <c r="A95" s="8">
        <v>22</v>
      </c>
      <c r="B95" s="13" t="s">
        <v>114</v>
      </c>
      <c r="C95" s="10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>
        <v>6900</v>
      </c>
      <c r="P95" s="11"/>
      <c r="Q95" s="11"/>
      <c r="R95" s="11"/>
      <c r="S95" s="11"/>
      <c r="T95" s="11"/>
      <c r="U95" s="11"/>
      <c r="V95" s="11"/>
      <c r="W95" s="11"/>
      <c r="X95" s="11"/>
      <c r="Y95" s="12"/>
    </row>
    <row r="96" spans="1:25" ht="15.75" x14ac:dyDescent="0.25">
      <c r="A96" s="8">
        <v>23</v>
      </c>
      <c r="B96" s="20" t="s">
        <v>118</v>
      </c>
      <c r="C96" s="10">
        <v>2100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2"/>
    </row>
    <row r="97" spans="1:25" ht="15.75" x14ac:dyDescent="0.25">
      <c r="A97" s="8">
        <v>24</v>
      </c>
      <c r="B97" s="20" t="s">
        <v>35</v>
      </c>
      <c r="C97" s="10"/>
      <c r="D97" s="11"/>
      <c r="E97" s="11"/>
      <c r="F97" s="11"/>
      <c r="G97" s="11"/>
      <c r="H97" s="11"/>
      <c r="I97" s="11"/>
      <c r="J97" s="11"/>
      <c r="K97" s="11"/>
      <c r="L97" s="11"/>
      <c r="M97" s="11">
        <v>2500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2"/>
    </row>
    <row r="98" spans="1:25" ht="15.75" x14ac:dyDescent="0.25">
      <c r="A98" s="8">
        <v>25</v>
      </c>
      <c r="B98" s="20" t="s">
        <v>129</v>
      </c>
      <c r="C98" s="10">
        <v>8900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2"/>
    </row>
    <row r="99" spans="1:25" ht="15.75" x14ac:dyDescent="0.25">
      <c r="A99" s="8">
        <v>26</v>
      </c>
      <c r="B99" s="20" t="s">
        <v>36</v>
      </c>
      <c r="C99" s="10"/>
      <c r="D99" s="11"/>
      <c r="E99" s="11"/>
      <c r="F99" s="11"/>
      <c r="G99" s="11"/>
      <c r="H99" s="11"/>
      <c r="I99" s="11"/>
      <c r="J99" s="11"/>
      <c r="K99" s="11"/>
      <c r="L99" s="11"/>
      <c r="M99" s="11">
        <v>1500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2"/>
    </row>
    <row r="100" spans="1:25" ht="15.75" x14ac:dyDescent="0.25">
      <c r="A100" s="8">
        <v>27</v>
      </c>
      <c r="B100" s="13" t="s">
        <v>38</v>
      </c>
      <c r="C100" s="10"/>
      <c r="D100" s="11"/>
      <c r="E100" s="11"/>
      <c r="F100" s="11"/>
      <c r="G100" s="11"/>
      <c r="H100" s="11"/>
      <c r="I100" s="11"/>
      <c r="J100" s="11"/>
      <c r="K100" s="11"/>
      <c r="L100" s="11"/>
      <c r="M100" s="11">
        <v>9000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2"/>
    </row>
    <row r="101" spans="1:25" ht="15.75" x14ac:dyDescent="0.25">
      <c r="A101" s="8">
        <v>28</v>
      </c>
      <c r="B101" s="9" t="s">
        <v>39</v>
      </c>
      <c r="C101" s="10">
        <v>22500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2"/>
    </row>
    <row r="102" spans="1:25" ht="15.75" x14ac:dyDescent="0.25">
      <c r="A102" s="8">
        <v>29</v>
      </c>
      <c r="B102" s="12" t="s">
        <v>40</v>
      </c>
      <c r="C102" s="10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>
        <v>12700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2"/>
    </row>
    <row r="103" spans="1:25" ht="15.75" x14ac:dyDescent="0.25">
      <c r="A103" s="8">
        <v>30</v>
      </c>
      <c r="B103" s="12" t="s">
        <v>41</v>
      </c>
      <c r="C103" s="10">
        <v>2000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2"/>
    </row>
    <row r="104" spans="1:25" ht="15.75" x14ac:dyDescent="0.25">
      <c r="A104" s="8">
        <v>31</v>
      </c>
      <c r="B104" s="12" t="s">
        <v>42</v>
      </c>
      <c r="C104" s="10">
        <v>6200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2"/>
    </row>
    <row r="105" spans="1:25" ht="15.75" x14ac:dyDescent="0.25">
      <c r="A105" s="8">
        <v>32</v>
      </c>
      <c r="B105" s="12" t="s">
        <v>43</v>
      </c>
      <c r="C105" s="10">
        <v>11500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2"/>
    </row>
    <row r="106" spans="1:25" ht="15.75" x14ac:dyDescent="0.25">
      <c r="A106" s="8">
        <v>33</v>
      </c>
      <c r="B106" s="12" t="s">
        <v>44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>
        <v>700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2"/>
    </row>
    <row r="107" spans="1:25" ht="15.75" x14ac:dyDescent="0.25">
      <c r="A107" s="8">
        <v>34</v>
      </c>
      <c r="B107" s="21" t="s">
        <v>46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2"/>
    </row>
    <row r="108" spans="1:25" ht="15.75" x14ac:dyDescent="0.25">
      <c r="A108" s="8">
        <v>35</v>
      </c>
      <c r="B108" s="12" t="s">
        <v>47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2"/>
    </row>
    <row r="109" spans="1:25" ht="15.75" x14ac:dyDescent="0.25">
      <c r="A109" s="8">
        <v>36</v>
      </c>
      <c r="B109" s="12" t="s">
        <v>48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2"/>
    </row>
    <row r="110" spans="1:25" ht="15.75" x14ac:dyDescent="0.25">
      <c r="A110" s="8">
        <v>37</v>
      </c>
      <c r="B110" s="12" t="s">
        <v>49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2"/>
    </row>
    <row r="111" spans="1:25" ht="15.75" x14ac:dyDescent="0.25">
      <c r="A111" s="8">
        <v>38</v>
      </c>
      <c r="B111" s="12" t="s">
        <v>50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2"/>
    </row>
    <row r="112" spans="1:25" ht="15.75" x14ac:dyDescent="0.25">
      <c r="A112" s="8">
        <v>39</v>
      </c>
      <c r="B112" s="12" t="s">
        <v>51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2"/>
    </row>
    <row r="113" spans="1:25" ht="15.75" x14ac:dyDescent="0.25">
      <c r="A113" s="8">
        <v>40</v>
      </c>
      <c r="B113" s="12" t="s">
        <v>52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2"/>
    </row>
    <row r="114" spans="1:25" ht="15.75" x14ac:dyDescent="0.25">
      <c r="A114" s="8">
        <v>41</v>
      </c>
      <c r="B114" s="12" t="s">
        <v>53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2"/>
    </row>
    <row r="115" spans="1:25" ht="15.75" x14ac:dyDescent="0.25">
      <c r="A115" s="8">
        <v>42</v>
      </c>
      <c r="B115" s="12" t="s">
        <v>54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2"/>
    </row>
    <row r="116" spans="1:25" ht="15.75" x14ac:dyDescent="0.25">
      <c r="A116" s="8">
        <v>43</v>
      </c>
      <c r="B116" s="12" t="s">
        <v>55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2"/>
    </row>
    <row r="117" spans="1:25" ht="15.75" x14ac:dyDescent="0.25">
      <c r="A117" s="8">
        <v>44</v>
      </c>
      <c r="B117" s="12" t="s">
        <v>56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2"/>
    </row>
    <row r="118" spans="1:25" ht="15.75" x14ac:dyDescent="0.25">
      <c r="A118" s="8">
        <v>45</v>
      </c>
      <c r="B118" s="21" t="s">
        <v>57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2"/>
    </row>
    <row r="119" spans="1:25" ht="15.75" x14ac:dyDescent="0.25">
      <c r="A119" s="8">
        <v>46</v>
      </c>
      <c r="B119" s="22" t="s">
        <v>58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2"/>
    </row>
    <row r="120" spans="1:25" ht="15.75" x14ac:dyDescent="0.25">
      <c r="A120" s="8">
        <v>47</v>
      </c>
      <c r="B120" s="22" t="s">
        <v>59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2"/>
    </row>
    <row r="121" spans="1:25" ht="15.75" x14ac:dyDescent="0.25">
      <c r="A121" s="8">
        <v>48</v>
      </c>
      <c r="B121" s="22" t="s">
        <v>60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2"/>
    </row>
    <row r="122" spans="1:25" ht="15.75" x14ac:dyDescent="0.25">
      <c r="A122" s="8">
        <v>49</v>
      </c>
      <c r="B122" s="23" t="s">
        <v>61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2"/>
    </row>
    <row r="123" spans="1:25" ht="15.75" x14ac:dyDescent="0.25">
      <c r="A123" s="8">
        <v>50</v>
      </c>
      <c r="B123" s="22" t="s">
        <v>62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2"/>
    </row>
    <row r="124" spans="1:25" ht="15.75" x14ac:dyDescent="0.25">
      <c r="A124" s="8"/>
      <c r="B124" s="24" t="s">
        <v>63</v>
      </c>
      <c r="C124" s="25">
        <f>SUM(C74:C106)</f>
        <v>12341884</v>
      </c>
      <c r="D124" s="25">
        <f>SUM(D74:D106)</f>
        <v>229742</v>
      </c>
      <c r="E124" s="25">
        <f>SUM(E75:E106)</f>
        <v>546766</v>
      </c>
      <c r="F124" s="25">
        <f t="shared" ref="F124:K124" si="1">SUM(F75:F106)</f>
        <v>13880</v>
      </c>
      <c r="G124" s="25">
        <f t="shared" si="1"/>
        <v>33590</v>
      </c>
      <c r="H124" s="25">
        <f t="shared" si="1"/>
        <v>31000</v>
      </c>
      <c r="I124" s="25">
        <f t="shared" si="1"/>
        <v>32460</v>
      </c>
      <c r="J124" s="25">
        <f t="shared" si="1"/>
        <v>31417</v>
      </c>
      <c r="K124" s="25">
        <f t="shared" si="1"/>
        <v>817</v>
      </c>
      <c r="L124" s="25">
        <f>SUM(L74:L104)</f>
        <v>41980</v>
      </c>
      <c r="M124" s="25">
        <f>SUM(M75:M106)</f>
        <v>81464</v>
      </c>
      <c r="N124" s="25">
        <f t="shared" ref="N124:X124" si="2">SUM(N74:N106)</f>
        <v>27469</v>
      </c>
      <c r="O124" s="25">
        <f t="shared" si="2"/>
        <v>12161</v>
      </c>
      <c r="P124" s="25">
        <f t="shared" si="2"/>
        <v>1561</v>
      </c>
      <c r="Q124" s="25">
        <f t="shared" si="2"/>
        <v>62843</v>
      </c>
      <c r="R124" s="25">
        <f t="shared" si="2"/>
        <v>28443</v>
      </c>
      <c r="S124" s="25">
        <f t="shared" si="2"/>
        <v>28695</v>
      </c>
      <c r="T124" s="25">
        <f t="shared" si="2"/>
        <v>4055</v>
      </c>
      <c r="U124" s="25">
        <f t="shared" si="2"/>
        <v>4164</v>
      </c>
      <c r="V124" s="25">
        <f t="shared" si="2"/>
        <v>2655</v>
      </c>
      <c r="W124" s="25">
        <f t="shared" si="2"/>
        <v>8645</v>
      </c>
      <c r="X124" s="25">
        <f t="shared" si="2"/>
        <v>9304</v>
      </c>
      <c r="Y124" s="26"/>
    </row>
    <row r="127" spans="1:25" ht="15.75" x14ac:dyDescent="0.25">
      <c r="A127" s="67" t="s">
        <v>135</v>
      </c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</row>
    <row r="128" spans="1:25" ht="15.75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x14ac:dyDescent="0.25">
      <c r="A129" s="68" t="s">
        <v>1</v>
      </c>
      <c r="B129" s="68" t="s">
        <v>2</v>
      </c>
      <c r="C129" s="69" t="s">
        <v>3</v>
      </c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1"/>
      <c r="Y129" s="4"/>
    </row>
    <row r="130" spans="1:25" ht="47.25" x14ac:dyDescent="0.25">
      <c r="A130" s="68"/>
      <c r="B130" s="68"/>
      <c r="C130" s="3" t="s">
        <v>4</v>
      </c>
      <c r="D130" s="3" t="s">
        <v>5</v>
      </c>
      <c r="E130" s="3" t="s">
        <v>6</v>
      </c>
      <c r="F130" s="48" t="s">
        <v>64</v>
      </c>
      <c r="G130" s="48" t="s">
        <v>65</v>
      </c>
      <c r="H130" s="48" t="s">
        <v>66</v>
      </c>
      <c r="I130" s="48" t="s">
        <v>67</v>
      </c>
      <c r="J130" s="48" t="s">
        <v>68</v>
      </c>
      <c r="K130" s="48" t="s">
        <v>69</v>
      </c>
      <c r="L130" s="3" t="s">
        <v>7</v>
      </c>
      <c r="M130" s="3" t="s">
        <v>8</v>
      </c>
      <c r="N130" s="3" t="s">
        <v>9</v>
      </c>
      <c r="O130" s="49" t="s">
        <v>10</v>
      </c>
      <c r="P130" s="3" t="s">
        <v>11</v>
      </c>
      <c r="Q130" s="3" t="s">
        <v>12</v>
      </c>
      <c r="R130" s="3" t="s">
        <v>13</v>
      </c>
      <c r="S130" s="3" t="s">
        <v>14</v>
      </c>
      <c r="T130" s="3" t="s">
        <v>15</v>
      </c>
      <c r="U130" s="3" t="s">
        <v>16</v>
      </c>
      <c r="V130" s="3" t="s">
        <v>17</v>
      </c>
      <c r="W130" s="3" t="s">
        <v>18</v>
      </c>
      <c r="X130" s="3" t="s">
        <v>19</v>
      </c>
      <c r="Y130" s="7" t="s">
        <v>20</v>
      </c>
    </row>
    <row r="131" spans="1:25" ht="15.75" x14ac:dyDescent="0.25">
      <c r="A131" s="8">
        <v>1</v>
      </c>
      <c r="B131" s="9" t="s">
        <v>21</v>
      </c>
      <c r="C131" s="10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2"/>
    </row>
    <row r="132" spans="1:25" ht="15.75" x14ac:dyDescent="0.25">
      <c r="A132" s="8">
        <v>2</v>
      </c>
      <c r="B132" s="13" t="s">
        <v>22</v>
      </c>
      <c r="C132" s="15">
        <v>6830</v>
      </c>
      <c r="D132" s="11">
        <v>3059</v>
      </c>
      <c r="E132" s="11">
        <v>9286</v>
      </c>
      <c r="F132" s="11"/>
      <c r="G132" s="11">
        <v>10</v>
      </c>
      <c r="H132" s="11">
        <v>10</v>
      </c>
      <c r="I132" s="11">
        <v>10</v>
      </c>
      <c r="J132" s="11">
        <v>10</v>
      </c>
      <c r="K132" s="11"/>
      <c r="L132" s="11">
        <v>2788</v>
      </c>
      <c r="M132" s="11">
        <v>50</v>
      </c>
      <c r="N132" s="11">
        <v>50</v>
      </c>
      <c r="O132" s="11">
        <v>50</v>
      </c>
      <c r="P132" s="11"/>
      <c r="Q132" s="11"/>
      <c r="R132" s="11"/>
      <c r="S132" s="11"/>
      <c r="T132" s="11"/>
      <c r="U132" s="11"/>
      <c r="V132" s="11"/>
      <c r="W132" s="11"/>
      <c r="X132" s="11"/>
      <c r="Y132" s="12"/>
    </row>
    <row r="133" spans="1:25" ht="15.75" x14ac:dyDescent="0.25">
      <c r="A133" s="8">
        <v>3</v>
      </c>
      <c r="B133" s="13" t="s">
        <v>23</v>
      </c>
      <c r="C133" s="10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2"/>
    </row>
    <row r="134" spans="1:25" ht="15.75" x14ac:dyDescent="0.25">
      <c r="A134" s="8">
        <v>4</v>
      </c>
      <c r="B134" s="13" t="s">
        <v>24</v>
      </c>
      <c r="C134" s="10">
        <f>C135</f>
        <v>6830</v>
      </c>
      <c r="D134" s="10">
        <f>D135</f>
        <v>3059</v>
      </c>
      <c r="E134" s="10">
        <f>E135</f>
        <v>9286</v>
      </c>
      <c r="F134" s="11"/>
      <c r="G134" s="11"/>
      <c r="H134" s="11"/>
      <c r="I134" s="11"/>
      <c r="J134" s="11"/>
      <c r="K134" s="11"/>
      <c r="L134" s="11">
        <v>2788</v>
      </c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2"/>
    </row>
    <row r="135" spans="1:25" ht="15.75" x14ac:dyDescent="0.25">
      <c r="A135" s="8">
        <v>5</v>
      </c>
      <c r="B135" s="13" t="s">
        <v>25</v>
      </c>
      <c r="C135" s="15">
        <v>6830</v>
      </c>
      <c r="D135" s="11">
        <v>3059</v>
      </c>
      <c r="E135" s="11">
        <v>9286</v>
      </c>
      <c r="F135" s="11"/>
      <c r="G135" s="11"/>
      <c r="H135" s="11"/>
      <c r="I135" s="11"/>
      <c r="J135" s="11"/>
      <c r="K135" s="11"/>
      <c r="L135" s="11">
        <v>2788</v>
      </c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2"/>
    </row>
    <row r="136" spans="1:25" ht="15.75" x14ac:dyDescent="0.25">
      <c r="A136" s="8">
        <v>6</v>
      </c>
      <c r="B136" s="13" t="s">
        <v>26</v>
      </c>
      <c r="C136" s="15">
        <v>6830</v>
      </c>
      <c r="D136" s="11">
        <v>3059</v>
      </c>
      <c r="E136" s="11">
        <v>9286</v>
      </c>
      <c r="F136" s="11"/>
      <c r="G136" s="11"/>
      <c r="H136" s="11"/>
      <c r="I136" s="11"/>
      <c r="J136" s="11"/>
      <c r="K136" s="11"/>
      <c r="L136" s="11">
        <v>2788</v>
      </c>
      <c r="M136" s="16">
        <v>497</v>
      </c>
      <c r="N136" s="11"/>
      <c r="O136" s="11"/>
      <c r="P136" s="14"/>
      <c r="Q136" s="11"/>
      <c r="R136" s="11"/>
      <c r="S136" s="11"/>
      <c r="T136" s="11"/>
      <c r="U136" s="11"/>
      <c r="V136" s="11"/>
      <c r="W136" s="11">
        <v>5036</v>
      </c>
      <c r="X136" s="11"/>
      <c r="Y136" s="12"/>
    </row>
    <row r="137" spans="1:25" ht="15.75" x14ac:dyDescent="0.25">
      <c r="A137" s="8">
        <v>7</v>
      </c>
      <c r="B137" s="13" t="s">
        <v>33</v>
      </c>
      <c r="C137" s="15">
        <v>6830</v>
      </c>
      <c r="D137" s="11">
        <v>3059</v>
      </c>
      <c r="E137" s="11">
        <v>9286</v>
      </c>
      <c r="F137" s="11"/>
      <c r="G137" s="11"/>
      <c r="H137" s="11"/>
      <c r="I137" s="11"/>
      <c r="J137" s="11"/>
      <c r="K137" s="11"/>
      <c r="L137" s="11">
        <v>2788</v>
      </c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2"/>
    </row>
    <row r="138" spans="1:25" ht="15.75" x14ac:dyDescent="0.25">
      <c r="A138" s="8">
        <v>8</v>
      </c>
      <c r="B138" s="13" t="s">
        <v>32</v>
      </c>
      <c r="C138" s="15">
        <f>C137/2</f>
        <v>3415</v>
      </c>
      <c r="D138" s="15">
        <f>D137/2</f>
        <v>1529.5</v>
      </c>
      <c r="E138" s="15">
        <f>E137/2</f>
        <v>4643</v>
      </c>
      <c r="F138" s="11"/>
      <c r="G138" s="11"/>
      <c r="H138" s="11"/>
      <c r="I138" s="11"/>
      <c r="J138" s="11"/>
      <c r="K138" s="11"/>
      <c r="L138" s="11">
        <f>L137/2</f>
        <v>1394</v>
      </c>
      <c r="M138" s="16"/>
      <c r="N138" s="11"/>
      <c r="O138" s="11"/>
      <c r="P138" s="14"/>
      <c r="Q138" s="11"/>
      <c r="R138" s="11"/>
      <c r="S138" s="11"/>
      <c r="T138" s="11"/>
      <c r="U138" s="11"/>
      <c r="V138" s="11"/>
      <c r="W138" s="11"/>
      <c r="X138" s="11"/>
      <c r="Y138" s="12"/>
    </row>
    <row r="139" spans="1:25" ht="15.75" x14ac:dyDescent="0.25">
      <c r="A139" s="8">
        <v>9</v>
      </c>
      <c r="B139" s="12" t="s">
        <v>45</v>
      </c>
      <c r="C139" s="11"/>
      <c r="D139" s="11">
        <v>1444</v>
      </c>
      <c r="E139" s="11">
        <f>626+450</f>
        <v>1076</v>
      </c>
      <c r="F139" s="11"/>
      <c r="G139" s="11"/>
      <c r="H139" s="11"/>
      <c r="I139" s="11"/>
      <c r="J139" s="11"/>
      <c r="K139" s="11"/>
      <c r="L139" s="11">
        <v>38</v>
      </c>
      <c r="M139" s="11">
        <v>67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>
        <v>64</v>
      </c>
      <c r="X139" s="11">
        <f>77+69</f>
        <v>146</v>
      </c>
      <c r="Y139" s="12"/>
    </row>
    <row r="140" spans="1:25" ht="15.75" x14ac:dyDescent="0.25">
      <c r="A140" s="8">
        <v>10</v>
      </c>
      <c r="B140" s="13" t="s">
        <v>28</v>
      </c>
      <c r="C140" s="10">
        <v>585485</v>
      </c>
      <c r="D140" s="11">
        <v>105444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>
        <v>427</v>
      </c>
      <c r="P140" s="11"/>
      <c r="Q140" s="11"/>
      <c r="R140" s="11"/>
      <c r="S140" s="11"/>
      <c r="T140" s="11"/>
      <c r="U140" s="11"/>
      <c r="V140" s="11"/>
      <c r="W140" s="11">
        <v>3483</v>
      </c>
      <c r="X140" s="11"/>
      <c r="Y140" s="12"/>
    </row>
    <row r="141" spans="1:25" ht="15.75" x14ac:dyDescent="0.25">
      <c r="A141" s="8">
        <v>11</v>
      </c>
      <c r="B141" s="13" t="s">
        <v>29</v>
      </c>
      <c r="C141" s="10">
        <v>75</v>
      </c>
      <c r="D141" s="11">
        <f>25*35</f>
        <v>875</v>
      </c>
      <c r="E141" s="11">
        <v>325</v>
      </c>
      <c r="F141" s="18">
        <v>210</v>
      </c>
      <c r="G141" s="51">
        <v>25</v>
      </c>
      <c r="H141" s="11">
        <v>35</v>
      </c>
      <c r="I141" s="11">
        <v>180</v>
      </c>
      <c r="J141" s="11">
        <v>75</v>
      </c>
      <c r="K141" s="11">
        <v>20</v>
      </c>
      <c r="L141" s="11">
        <v>142</v>
      </c>
      <c r="M141" s="11">
        <v>505</v>
      </c>
      <c r="N141" s="11">
        <v>1210</v>
      </c>
      <c r="O141" s="11">
        <v>815</v>
      </c>
      <c r="P141" s="11">
        <v>2325</v>
      </c>
      <c r="Q141" s="11">
        <v>250</v>
      </c>
      <c r="R141" s="11">
        <v>2000</v>
      </c>
      <c r="S141" s="11">
        <v>3600</v>
      </c>
      <c r="T141" s="11">
        <v>0</v>
      </c>
      <c r="U141" s="11">
        <v>0</v>
      </c>
      <c r="V141" s="11">
        <v>0</v>
      </c>
      <c r="W141" s="11"/>
      <c r="X141" s="11">
        <v>0</v>
      </c>
      <c r="Y141" s="12"/>
    </row>
    <row r="142" spans="1:25" ht="15.75" x14ac:dyDescent="0.25">
      <c r="A142" s="8">
        <v>12</v>
      </c>
      <c r="B142" s="13" t="s">
        <v>30</v>
      </c>
      <c r="C142" s="17">
        <v>6000</v>
      </c>
      <c r="D142" s="11">
        <v>2000</v>
      </c>
      <c r="E142" s="11">
        <v>2000</v>
      </c>
      <c r="F142" s="50">
        <v>0</v>
      </c>
      <c r="G142" s="18">
        <v>250</v>
      </c>
      <c r="H142" s="18">
        <v>250</v>
      </c>
      <c r="I142" s="18">
        <v>900</v>
      </c>
      <c r="J142" s="18">
        <v>500</v>
      </c>
      <c r="K142" s="11">
        <v>300</v>
      </c>
      <c r="L142" s="11">
        <v>550</v>
      </c>
      <c r="M142" s="11">
        <v>500</v>
      </c>
      <c r="N142" s="11">
        <v>1000</v>
      </c>
      <c r="O142" s="11">
        <v>550</v>
      </c>
      <c r="P142" s="11">
        <v>200</v>
      </c>
      <c r="Q142" s="11"/>
      <c r="R142" s="18"/>
      <c r="S142" s="18"/>
      <c r="T142" s="11"/>
      <c r="U142" s="11"/>
      <c r="V142" s="11"/>
      <c r="W142" s="11"/>
      <c r="X142" s="11">
        <v>300</v>
      </c>
      <c r="Y142" s="12"/>
    </row>
    <row r="143" spans="1:25" ht="15.75" x14ac:dyDescent="0.25">
      <c r="A143" s="8">
        <v>13</v>
      </c>
      <c r="B143" s="13" t="s">
        <v>31</v>
      </c>
      <c r="C143" s="10">
        <v>57000</v>
      </c>
      <c r="D143" s="11">
        <v>900</v>
      </c>
      <c r="E143" s="11">
        <v>920</v>
      </c>
      <c r="F143" s="18">
        <v>350</v>
      </c>
      <c r="G143" s="51">
        <v>950</v>
      </c>
      <c r="H143" s="11">
        <v>900</v>
      </c>
      <c r="I143" s="11">
        <v>550</v>
      </c>
      <c r="J143" s="11">
        <v>520</v>
      </c>
      <c r="K143" s="11">
        <v>350</v>
      </c>
      <c r="L143" s="11">
        <v>360</v>
      </c>
      <c r="M143" s="11">
        <v>870</v>
      </c>
      <c r="N143" s="11">
        <v>11000</v>
      </c>
      <c r="O143" s="11">
        <v>2000</v>
      </c>
      <c r="P143" s="11">
        <v>350</v>
      </c>
      <c r="Q143" s="11">
        <v>950</v>
      </c>
      <c r="R143" s="11"/>
      <c r="S143" s="11"/>
      <c r="T143" s="11">
        <v>550</v>
      </c>
      <c r="U143" s="11">
        <v>530</v>
      </c>
      <c r="V143" s="11">
        <v>550</v>
      </c>
      <c r="W143" s="11"/>
      <c r="X143" s="11">
        <v>320</v>
      </c>
      <c r="Y143" s="12"/>
    </row>
    <row r="144" spans="1:25" ht="15.75" x14ac:dyDescent="0.25">
      <c r="A144" s="8">
        <v>14</v>
      </c>
      <c r="B144" s="13" t="s">
        <v>34</v>
      </c>
      <c r="C144" s="10"/>
      <c r="D144" s="11"/>
      <c r="E144" s="11"/>
      <c r="F144" s="18"/>
      <c r="G144" s="5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2"/>
    </row>
    <row r="145" spans="1:25" ht="15.75" x14ac:dyDescent="0.25">
      <c r="A145" s="8">
        <v>15</v>
      </c>
      <c r="B145" s="13" t="s">
        <v>37</v>
      </c>
      <c r="C145" s="15">
        <v>4450</v>
      </c>
      <c r="D145" s="11">
        <v>360</v>
      </c>
      <c r="E145" s="11">
        <v>1190</v>
      </c>
      <c r="F145" s="11"/>
      <c r="G145" s="51">
        <v>110</v>
      </c>
      <c r="H145" s="11">
        <v>200</v>
      </c>
      <c r="I145" s="11">
        <v>230</v>
      </c>
      <c r="J145" s="11">
        <v>180</v>
      </c>
      <c r="K145" s="11">
        <v>136</v>
      </c>
      <c r="L145" s="11">
        <v>780</v>
      </c>
      <c r="M145" s="11">
        <v>211</v>
      </c>
      <c r="N145" s="11">
        <v>1294</v>
      </c>
      <c r="O145" s="11">
        <v>1100</v>
      </c>
      <c r="P145" s="11">
        <v>105</v>
      </c>
      <c r="Q145" s="11">
        <v>1280</v>
      </c>
      <c r="R145" s="11"/>
      <c r="S145" s="11"/>
      <c r="T145" s="11"/>
      <c r="U145" s="11"/>
      <c r="V145" s="11"/>
      <c r="W145" s="11"/>
      <c r="X145" s="11">
        <v>223</v>
      </c>
      <c r="Y145" s="12"/>
    </row>
    <row r="146" spans="1:25" ht="15.75" x14ac:dyDescent="0.25">
      <c r="A146" s="8">
        <v>16</v>
      </c>
      <c r="B146" s="13" t="s">
        <v>71</v>
      </c>
      <c r="C146" s="15">
        <v>4000</v>
      </c>
      <c r="D146" s="15">
        <f>(((D141+D142+D143)/3)/2)-10</f>
        <v>619.16666666666663</v>
      </c>
      <c r="E146" s="15">
        <f t="shared" ref="E146:X146" si="3">(((E141+E142+E143)/3)/2)-10</f>
        <v>530.83333333333337</v>
      </c>
      <c r="F146" s="15">
        <f t="shared" si="3"/>
        <v>83.333333333333329</v>
      </c>
      <c r="G146" s="15">
        <f t="shared" si="3"/>
        <v>194.16666666666666</v>
      </c>
      <c r="H146" s="15">
        <f t="shared" si="3"/>
        <v>187.5</v>
      </c>
      <c r="I146" s="15">
        <f t="shared" si="3"/>
        <v>261.66666666666669</v>
      </c>
      <c r="J146" s="15">
        <f t="shared" si="3"/>
        <v>172.5</v>
      </c>
      <c r="K146" s="15">
        <f t="shared" si="3"/>
        <v>101.66666666666667</v>
      </c>
      <c r="L146" s="15">
        <f t="shared" si="3"/>
        <v>165.33333333333334</v>
      </c>
      <c r="M146" s="15">
        <f t="shared" si="3"/>
        <v>302.5</v>
      </c>
      <c r="N146" s="15">
        <f t="shared" si="3"/>
        <v>2191.6666666666665</v>
      </c>
      <c r="O146" s="15">
        <f t="shared" si="3"/>
        <v>550.83333333333337</v>
      </c>
      <c r="P146" s="15">
        <f t="shared" si="3"/>
        <v>469.16666666666669</v>
      </c>
      <c r="Q146" s="15">
        <f t="shared" si="3"/>
        <v>190</v>
      </c>
      <c r="R146" s="15">
        <f t="shared" si="3"/>
        <v>323.33333333333331</v>
      </c>
      <c r="S146" s="15">
        <f t="shared" si="3"/>
        <v>590</v>
      </c>
      <c r="T146" s="15">
        <f t="shared" si="3"/>
        <v>81.666666666666671</v>
      </c>
      <c r="U146" s="15">
        <f t="shared" si="3"/>
        <v>78.333333333333329</v>
      </c>
      <c r="V146" s="15">
        <f t="shared" si="3"/>
        <v>81.666666666666671</v>
      </c>
      <c r="W146" s="15"/>
      <c r="X146" s="15">
        <f t="shared" si="3"/>
        <v>93.333333333333329</v>
      </c>
      <c r="Y146" s="12"/>
    </row>
    <row r="147" spans="1:25" ht="15.75" x14ac:dyDescent="0.25">
      <c r="A147" s="8">
        <v>17</v>
      </c>
      <c r="B147" s="13" t="s">
        <v>75</v>
      </c>
      <c r="C147" s="15"/>
      <c r="D147" s="15">
        <f>D146+10</f>
        <v>629.16666666666663</v>
      </c>
      <c r="E147" s="15">
        <f t="shared" ref="E147:X147" si="4">E146+10</f>
        <v>540.83333333333337</v>
      </c>
      <c r="F147" s="15">
        <f t="shared" si="4"/>
        <v>93.333333333333329</v>
      </c>
      <c r="G147" s="15">
        <f t="shared" si="4"/>
        <v>204.16666666666666</v>
      </c>
      <c r="H147" s="15">
        <f t="shared" si="4"/>
        <v>197.5</v>
      </c>
      <c r="I147" s="15">
        <f t="shared" si="4"/>
        <v>271.66666666666669</v>
      </c>
      <c r="J147" s="15">
        <f t="shared" si="4"/>
        <v>182.5</v>
      </c>
      <c r="K147" s="15">
        <f t="shared" si="4"/>
        <v>111.66666666666667</v>
      </c>
      <c r="L147" s="15">
        <f t="shared" si="4"/>
        <v>175.33333333333334</v>
      </c>
      <c r="M147" s="15">
        <f t="shared" si="4"/>
        <v>312.5</v>
      </c>
      <c r="N147" s="15">
        <f t="shared" si="4"/>
        <v>2201.6666666666665</v>
      </c>
      <c r="O147" s="15">
        <f t="shared" si="4"/>
        <v>560.83333333333337</v>
      </c>
      <c r="P147" s="15">
        <f t="shared" si="4"/>
        <v>479.16666666666669</v>
      </c>
      <c r="Q147" s="15">
        <f t="shared" si="4"/>
        <v>200</v>
      </c>
      <c r="R147" s="15">
        <f t="shared" si="4"/>
        <v>333.33333333333331</v>
      </c>
      <c r="S147" s="15">
        <f t="shared" si="4"/>
        <v>600</v>
      </c>
      <c r="T147" s="15">
        <f t="shared" si="4"/>
        <v>91.666666666666671</v>
      </c>
      <c r="U147" s="15">
        <f t="shared" si="4"/>
        <v>88.333333333333329</v>
      </c>
      <c r="V147" s="15">
        <f t="shared" si="4"/>
        <v>91.666666666666671</v>
      </c>
      <c r="W147" s="15"/>
      <c r="X147" s="15">
        <f t="shared" si="4"/>
        <v>103.33333333333333</v>
      </c>
      <c r="Y147" s="12"/>
    </row>
    <row r="148" spans="1:25" ht="15.75" x14ac:dyDescent="0.25">
      <c r="A148" s="8">
        <v>18</v>
      </c>
      <c r="B148" s="13" t="s">
        <v>74</v>
      </c>
      <c r="C148" s="15"/>
      <c r="D148" s="11">
        <f>D147+20</f>
        <v>649.16666666666663</v>
      </c>
      <c r="E148" s="11">
        <f t="shared" ref="E148:X148" si="5">E147+20</f>
        <v>560.83333333333337</v>
      </c>
      <c r="F148" s="11">
        <f t="shared" si="5"/>
        <v>113.33333333333333</v>
      </c>
      <c r="G148" s="11">
        <f t="shared" si="5"/>
        <v>224.16666666666666</v>
      </c>
      <c r="H148" s="11">
        <f t="shared" si="5"/>
        <v>217.5</v>
      </c>
      <c r="I148" s="11">
        <f t="shared" si="5"/>
        <v>291.66666666666669</v>
      </c>
      <c r="J148" s="11">
        <f t="shared" si="5"/>
        <v>202.5</v>
      </c>
      <c r="K148" s="11">
        <f t="shared" si="5"/>
        <v>131.66666666666669</v>
      </c>
      <c r="L148" s="11">
        <f t="shared" si="5"/>
        <v>195.33333333333334</v>
      </c>
      <c r="M148" s="11">
        <f t="shared" si="5"/>
        <v>332.5</v>
      </c>
      <c r="N148" s="11">
        <f t="shared" si="5"/>
        <v>2221.6666666666665</v>
      </c>
      <c r="O148" s="11">
        <f t="shared" si="5"/>
        <v>580.83333333333337</v>
      </c>
      <c r="P148" s="11">
        <f t="shared" si="5"/>
        <v>499.16666666666669</v>
      </c>
      <c r="Q148" s="11">
        <f t="shared" si="5"/>
        <v>220</v>
      </c>
      <c r="R148" s="11">
        <f t="shared" si="5"/>
        <v>353.33333333333331</v>
      </c>
      <c r="S148" s="11">
        <f t="shared" si="5"/>
        <v>620</v>
      </c>
      <c r="T148" s="11">
        <f t="shared" si="5"/>
        <v>111.66666666666667</v>
      </c>
      <c r="U148" s="11">
        <f t="shared" si="5"/>
        <v>108.33333333333333</v>
      </c>
      <c r="V148" s="11">
        <f t="shared" si="5"/>
        <v>111.66666666666667</v>
      </c>
      <c r="W148" s="11"/>
      <c r="X148" s="11">
        <f t="shared" si="5"/>
        <v>123.33333333333333</v>
      </c>
      <c r="Y148" s="12"/>
    </row>
    <row r="149" spans="1:25" ht="15.75" x14ac:dyDescent="0.25">
      <c r="A149" s="8">
        <v>19</v>
      </c>
      <c r="B149" s="13" t="s">
        <v>115</v>
      </c>
      <c r="C149" s="10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2"/>
    </row>
    <row r="150" spans="1:25" ht="15.75" x14ac:dyDescent="0.25">
      <c r="A150" s="8">
        <v>20</v>
      </c>
      <c r="B150" s="13" t="s">
        <v>116</v>
      </c>
      <c r="C150" s="10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2"/>
    </row>
    <row r="151" spans="1:25" ht="15.75" x14ac:dyDescent="0.25">
      <c r="A151" s="8">
        <v>21</v>
      </c>
      <c r="B151" s="13" t="s">
        <v>117</v>
      </c>
      <c r="C151" s="10"/>
      <c r="D151" s="11"/>
      <c r="E151" s="11"/>
      <c r="F151" s="11"/>
      <c r="G151" s="11"/>
      <c r="H151" s="11"/>
      <c r="I151" s="11"/>
      <c r="J151" s="11"/>
      <c r="K151" s="11"/>
      <c r="L151" s="19"/>
      <c r="M151" s="11">
        <v>11500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2"/>
    </row>
    <row r="152" spans="1:25" ht="15.75" x14ac:dyDescent="0.25">
      <c r="A152" s="8">
        <v>22</v>
      </c>
      <c r="B152" s="13" t="s">
        <v>114</v>
      </c>
      <c r="C152" s="10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>
        <v>6900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2"/>
    </row>
    <row r="153" spans="1:25" ht="15.75" x14ac:dyDescent="0.25">
      <c r="A153" s="8">
        <v>23</v>
      </c>
      <c r="B153" s="20" t="s">
        <v>118</v>
      </c>
      <c r="C153" s="10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2"/>
    </row>
    <row r="154" spans="1:25" ht="15.75" x14ac:dyDescent="0.25">
      <c r="A154" s="8">
        <v>24</v>
      </c>
      <c r="B154" s="20" t="s">
        <v>35</v>
      </c>
      <c r="C154" s="10"/>
      <c r="D154" s="11"/>
      <c r="E154" s="11"/>
      <c r="F154" s="11"/>
      <c r="G154" s="11"/>
      <c r="H154" s="11"/>
      <c r="I154" s="11"/>
      <c r="J154" s="11"/>
      <c r="K154" s="11"/>
      <c r="L154" s="11"/>
      <c r="M154" s="11">
        <v>2500</v>
      </c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2"/>
    </row>
    <row r="155" spans="1:25" ht="15.75" x14ac:dyDescent="0.25">
      <c r="A155" s="8">
        <v>25</v>
      </c>
      <c r="B155" s="20" t="s">
        <v>129</v>
      </c>
      <c r="C155" s="10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2"/>
    </row>
    <row r="156" spans="1:25" ht="15.75" x14ac:dyDescent="0.25">
      <c r="A156" s="8">
        <v>26</v>
      </c>
      <c r="B156" s="20" t="s">
        <v>36</v>
      </c>
      <c r="C156" s="10"/>
      <c r="D156" s="11"/>
      <c r="E156" s="11"/>
      <c r="F156" s="11"/>
      <c r="G156" s="11"/>
      <c r="H156" s="11"/>
      <c r="I156" s="11"/>
      <c r="J156" s="11"/>
      <c r="K156" s="11"/>
      <c r="L156" s="11"/>
      <c r="M156" s="11">
        <v>1500</v>
      </c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2"/>
    </row>
    <row r="157" spans="1:25" ht="15.75" x14ac:dyDescent="0.25">
      <c r="A157" s="8">
        <v>27</v>
      </c>
      <c r="B157" s="13" t="s">
        <v>38</v>
      </c>
      <c r="C157" s="10"/>
      <c r="D157" s="11"/>
      <c r="E157" s="11"/>
      <c r="F157" s="11"/>
      <c r="G157" s="11"/>
      <c r="H157" s="11"/>
      <c r="I157" s="11"/>
      <c r="J157" s="11"/>
      <c r="K157" s="11"/>
      <c r="L157" s="11"/>
      <c r="M157" s="11">
        <v>9000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2"/>
    </row>
    <row r="158" spans="1:25" ht="15.75" x14ac:dyDescent="0.25">
      <c r="A158" s="8">
        <v>28</v>
      </c>
      <c r="B158" s="9" t="s">
        <v>39</v>
      </c>
      <c r="C158" s="10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2"/>
    </row>
    <row r="159" spans="1:25" ht="15.75" x14ac:dyDescent="0.25">
      <c r="A159" s="8">
        <v>29</v>
      </c>
      <c r="B159" s="12" t="s">
        <v>40</v>
      </c>
      <c r="C159" s="10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>
        <v>12700</v>
      </c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2"/>
    </row>
    <row r="160" spans="1:25" ht="15.75" x14ac:dyDescent="0.25">
      <c r="A160" s="8">
        <v>30</v>
      </c>
      <c r="B160" s="12" t="s">
        <v>41</v>
      </c>
      <c r="C160" s="10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2"/>
    </row>
    <row r="161" spans="1:25" ht="15.75" x14ac:dyDescent="0.25">
      <c r="A161" s="8">
        <v>31</v>
      </c>
      <c r="B161" s="12" t="s">
        <v>42</v>
      </c>
      <c r="C161" s="10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2"/>
    </row>
    <row r="162" spans="1:25" ht="15.75" x14ac:dyDescent="0.25">
      <c r="A162" s="8">
        <v>32</v>
      </c>
      <c r="B162" s="12" t="s">
        <v>43</v>
      </c>
      <c r="C162" s="10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2"/>
    </row>
    <row r="163" spans="1:25" ht="15.75" x14ac:dyDescent="0.25">
      <c r="A163" s="8">
        <v>33</v>
      </c>
      <c r="B163" s="12" t="s">
        <v>44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>
        <v>700</v>
      </c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2"/>
    </row>
    <row r="164" spans="1:25" ht="15.75" x14ac:dyDescent="0.25">
      <c r="A164" s="8">
        <v>34</v>
      </c>
      <c r="B164" s="21" t="s">
        <v>46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2"/>
    </row>
    <row r="165" spans="1:25" ht="15.75" x14ac:dyDescent="0.25">
      <c r="A165" s="8">
        <v>35</v>
      </c>
      <c r="B165" s="12" t="s">
        <v>47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2"/>
    </row>
    <row r="166" spans="1:25" ht="15.75" x14ac:dyDescent="0.25">
      <c r="A166" s="8">
        <v>36</v>
      </c>
      <c r="B166" s="12" t="s">
        <v>48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2"/>
    </row>
    <row r="167" spans="1:25" ht="15.75" x14ac:dyDescent="0.25">
      <c r="A167" s="8">
        <v>37</v>
      </c>
      <c r="B167" s="12" t="s">
        <v>49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2"/>
    </row>
    <row r="168" spans="1:25" ht="15.75" x14ac:dyDescent="0.25">
      <c r="A168" s="8">
        <v>38</v>
      </c>
      <c r="B168" s="12" t="s">
        <v>50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2"/>
    </row>
    <row r="169" spans="1:25" ht="15.75" x14ac:dyDescent="0.25">
      <c r="A169" s="8">
        <v>39</v>
      </c>
      <c r="B169" s="12" t="s">
        <v>51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2"/>
    </row>
    <row r="170" spans="1:25" ht="15.75" x14ac:dyDescent="0.25">
      <c r="A170" s="8">
        <v>40</v>
      </c>
      <c r="B170" s="12" t="s">
        <v>52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2"/>
    </row>
    <row r="171" spans="1:25" ht="15.75" x14ac:dyDescent="0.25">
      <c r="A171" s="8">
        <v>41</v>
      </c>
      <c r="B171" s="12" t="s">
        <v>53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2"/>
    </row>
    <row r="172" spans="1:25" ht="15.75" x14ac:dyDescent="0.25">
      <c r="A172" s="8">
        <v>42</v>
      </c>
      <c r="B172" s="12" t="s">
        <v>54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2"/>
    </row>
    <row r="173" spans="1:25" ht="15.75" x14ac:dyDescent="0.25">
      <c r="A173" s="8">
        <v>43</v>
      </c>
      <c r="B173" s="12" t="s">
        <v>55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2"/>
    </row>
    <row r="174" spans="1:25" ht="15.75" x14ac:dyDescent="0.25">
      <c r="A174" s="8">
        <v>44</v>
      </c>
      <c r="B174" s="12" t="s">
        <v>56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2"/>
    </row>
    <row r="175" spans="1:25" ht="15.75" x14ac:dyDescent="0.25">
      <c r="A175" s="8">
        <v>45</v>
      </c>
      <c r="B175" s="21" t="s">
        <v>57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2"/>
    </row>
    <row r="176" spans="1:25" ht="15.75" x14ac:dyDescent="0.25">
      <c r="A176" s="8">
        <v>46</v>
      </c>
      <c r="B176" s="22" t="s">
        <v>58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2"/>
    </row>
    <row r="177" spans="1:25" ht="15.75" x14ac:dyDescent="0.25">
      <c r="A177" s="8">
        <v>47</v>
      </c>
      <c r="B177" s="22" t="s">
        <v>59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2"/>
    </row>
    <row r="178" spans="1:25" ht="15.75" x14ac:dyDescent="0.25">
      <c r="A178" s="8">
        <v>48</v>
      </c>
      <c r="B178" s="22" t="s">
        <v>60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2"/>
    </row>
    <row r="179" spans="1:25" ht="15.75" x14ac:dyDescent="0.25">
      <c r="A179" s="8">
        <v>49</v>
      </c>
      <c r="B179" s="23" t="s">
        <v>61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2"/>
    </row>
    <row r="180" spans="1:25" ht="15.75" x14ac:dyDescent="0.25">
      <c r="A180" s="8">
        <v>50</v>
      </c>
      <c r="B180" s="23" t="s">
        <v>138</v>
      </c>
      <c r="C180" s="11"/>
      <c r="D180" s="11">
        <v>2124</v>
      </c>
      <c r="E180" s="11">
        <v>2250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>
        <v>600</v>
      </c>
      <c r="Y180" s="12"/>
    </row>
    <row r="181" spans="1:25" ht="15.75" x14ac:dyDescent="0.25">
      <c r="A181" s="8">
        <v>51</v>
      </c>
      <c r="B181" s="22" t="s">
        <v>62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2"/>
    </row>
    <row r="182" spans="1:25" ht="15.75" x14ac:dyDescent="0.25">
      <c r="A182" s="8"/>
      <c r="B182" s="24" t="s">
        <v>63</v>
      </c>
      <c r="C182" s="25">
        <f>SUM(C131:C181)</f>
        <v>694575</v>
      </c>
      <c r="D182" s="25">
        <f t="shared" ref="D182:X182" si="6">SUM(D131:D181)</f>
        <v>131869</v>
      </c>
      <c r="E182" s="25">
        <f t="shared" si="6"/>
        <v>60466.500000000007</v>
      </c>
      <c r="F182" s="25">
        <f t="shared" si="6"/>
        <v>850.00000000000011</v>
      </c>
      <c r="G182" s="25">
        <f t="shared" si="6"/>
        <v>1967.5000000000002</v>
      </c>
      <c r="H182" s="25">
        <f t="shared" si="6"/>
        <v>1997.5</v>
      </c>
      <c r="I182" s="25">
        <f t="shared" si="6"/>
        <v>2694.9999999999995</v>
      </c>
      <c r="J182" s="25">
        <f t="shared" si="6"/>
        <v>1842.5</v>
      </c>
      <c r="K182" s="25">
        <f t="shared" si="6"/>
        <v>1151</v>
      </c>
      <c r="L182" s="25">
        <f t="shared" si="6"/>
        <v>17739.999999999996</v>
      </c>
      <c r="M182" s="25">
        <f t="shared" si="6"/>
        <v>28847.5</v>
      </c>
      <c r="N182" s="25">
        <f t="shared" si="6"/>
        <v>33869</v>
      </c>
      <c r="O182" s="25">
        <f t="shared" si="6"/>
        <v>13534.5</v>
      </c>
      <c r="P182" s="25">
        <f t="shared" si="6"/>
        <v>4427.5</v>
      </c>
      <c r="Q182" s="25">
        <f t="shared" si="6"/>
        <v>3090</v>
      </c>
      <c r="R182" s="25">
        <f t="shared" si="6"/>
        <v>3010.0000000000005</v>
      </c>
      <c r="S182" s="25">
        <f t="shared" si="6"/>
        <v>5410</v>
      </c>
      <c r="T182" s="25">
        <f t="shared" si="6"/>
        <v>834.99999999999989</v>
      </c>
      <c r="U182" s="25">
        <f t="shared" si="6"/>
        <v>805.00000000000011</v>
      </c>
      <c r="V182" s="25">
        <f t="shared" si="6"/>
        <v>834.99999999999989</v>
      </c>
      <c r="W182" s="25">
        <f t="shared" si="6"/>
        <v>8583</v>
      </c>
      <c r="X182" s="25">
        <f t="shared" si="6"/>
        <v>1908.9999999999998</v>
      </c>
      <c r="Y182" s="26"/>
    </row>
    <row r="185" spans="1:25" ht="15.75" x14ac:dyDescent="0.25">
      <c r="A185" s="67" t="s">
        <v>143</v>
      </c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</row>
    <row r="186" spans="1:25" ht="15.75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x14ac:dyDescent="0.25">
      <c r="A187" s="68" t="s">
        <v>1</v>
      </c>
      <c r="B187" s="68" t="s">
        <v>2</v>
      </c>
      <c r="C187" s="69" t="s">
        <v>3</v>
      </c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1"/>
      <c r="Y187" s="4"/>
    </row>
    <row r="188" spans="1:25" ht="15.75" customHeight="1" x14ac:dyDescent="0.25">
      <c r="A188" s="68"/>
      <c r="B188" s="68"/>
      <c r="C188" s="3" t="s">
        <v>4</v>
      </c>
      <c r="D188" s="3" t="s">
        <v>5</v>
      </c>
      <c r="E188" s="3" t="s">
        <v>6</v>
      </c>
      <c r="F188" s="48" t="s">
        <v>64</v>
      </c>
      <c r="G188" s="48" t="s">
        <v>65</v>
      </c>
      <c r="H188" s="48" t="s">
        <v>66</v>
      </c>
      <c r="I188" s="48" t="s">
        <v>67</v>
      </c>
      <c r="J188" s="48" t="s">
        <v>68</v>
      </c>
      <c r="K188" s="48" t="s">
        <v>69</v>
      </c>
      <c r="L188" s="3" t="s">
        <v>7</v>
      </c>
      <c r="M188" s="3" t="s">
        <v>8</v>
      </c>
      <c r="N188" s="3" t="s">
        <v>9</v>
      </c>
      <c r="O188" s="49" t="s">
        <v>10</v>
      </c>
      <c r="P188" s="3" t="s">
        <v>11</v>
      </c>
      <c r="Q188" s="3" t="s">
        <v>12</v>
      </c>
      <c r="R188" s="3" t="s">
        <v>13</v>
      </c>
      <c r="S188" s="3" t="s">
        <v>14</v>
      </c>
      <c r="T188" s="3" t="s">
        <v>15</v>
      </c>
      <c r="U188" s="3" t="s">
        <v>16</v>
      </c>
      <c r="V188" s="3" t="s">
        <v>17</v>
      </c>
      <c r="W188" s="3" t="s">
        <v>18</v>
      </c>
      <c r="X188" s="3" t="s">
        <v>19</v>
      </c>
      <c r="Y188" s="7" t="s">
        <v>20</v>
      </c>
    </row>
    <row r="189" spans="1:25" ht="15.75" x14ac:dyDescent="0.25">
      <c r="A189" s="8">
        <v>1</v>
      </c>
      <c r="B189" s="9" t="s">
        <v>21</v>
      </c>
      <c r="C189" s="10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2"/>
    </row>
    <row r="190" spans="1:25" ht="15.75" x14ac:dyDescent="0.25">
      <c r="A190" s="8">
        <v>2</v>
      </c>
      <c r="B190" s="13" t="s">
        <v>22</v>
      </c>
      <c r="C190" s="15">
        <v>1000</v>
      </c>
      <c r="D190" s="11">
        <v>3400</v>
      </c>
      <c r="E190" s="11">
        <f>0.9*10863</f>
        <v>9776.7000000000007</v>
      </c>
      <c r="F190" s="11">
        <v>0</v>
      </c>
      <c r="G190" s="11">
        <v>10</v>
      </c>
      <c r="H190" s="11">
        <v>10</v>
      </c>
      <c r="I190" s="11">
        <v>6</v>
      </c>
      <c r="J190" s="11">
        <v>38</v>
      </c>
      <c r="K190" s="11"/>
      <c r="L190" s="11">
        <v>900</v>
      </c>
      <c r="M190" s="11">
        <v>1000</v>
      </c>
      <c r="N190" s="11">
        <v>126</v>
      </c>
      <c r="O190" s="11">
        <v>67</v>
      </c>
      <c r="P190" s="11"/>
      <c r="Q190" s="11">
        <v>66</v>
      </c>
      <c r="R190" s="11"/>
      <c r="S190" s="11"/>
      <c r="T190" s="11">
        <v>5</v>
      </c>
      <c r="U190" s="11">
        <v>44</v>
      </c>
      <c r="V190" s="11">
        <v>3</v>
      </c>
      <c r="W190" s="11"/>
      <c r="X190" s="11"/>
      <c r="Y190" s="12"/>
    </row>
    <row r="191" spans="1:25" ht="15.75" x14ac:dyDescent="0.25">
      <c r="A191" s="8">
        <v>3</v>
      </c>
      <c r="B191" s="13" t="s">
        <v>23</v>
      </c>
      <c r="C191" s="10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2"/>
    </row>
    <row r="192" spans="1:25" ht="15.75" x14ac:dyDescent="0.25">
      <c r="A192" s="8">
        <v>4</v>
      </c>
      <c r="B192" s="13" t="s">
        <v>24</v>
      </c>
      <c r="C192" s="10">
        <f>C193</f>
        <v>6830</v>
      </c>
      <c r="D192" s="10">
        <v>13500</v>
      </c>
      <c r="E192" s="10">
        <f>E193</f>
        <v>9286</v>
      </c>
      <c r="F192" s="11"/>
      <c r="G192" s="11"/>
      <c r="H192" s="11"/>
      <c r="I192" s="11"/>
      <c r="J192" s="11"/>
      <c r="K192" s="11"/>
      <c r="L192" s="11">
        <v>2788</v>
      </c>
      <c r="M192" s="11">
        <v>50</v>
      </c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2"/>
    </row>
    <row r="193" spans="1:25" ht="15.75" x14ac:dyDescent="0.25">
      <c r="A193" s="8">
        <v>5</v>
      </c>
      <c r="B193" s="13" t="s">
        <v>25</v>
      </c>
      <c r="C193" s="15">
        <v>6830</v>
      </c>
      <c r="D193" s="11">
        <v>3059</v>
      </c>
      <c r="E193" s="11">
        <v>9286</v>
      </c>
      <c r="F193" s="11"/>
      <c r="G193" s="11"/>
      <c r="H193" s="11"/>
      <c r="I193" s="11"/>
      <c r="J193" s="11"/>
      <c r="K193" s="11"/>
      <c r="L193" s="11">
        <v>2788</v>
      </c>
      <c r="M193" s="11">
        <v>50</v>
      </c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2"/>
    </row>
    <row r="194" spans="1:25" ht="15.75" x14ac:dyDescent="0.25">
      <c r="A194" s="8">
        <v>6</v>
      </c>
      <c r="B194" s="13" t="s">
        <v>26</v>
      </c>
      <c r="C194" s="15">
        <v>6830</v>
      </c>
      <c r="D194" s="11">
        <v>3059</v>
      </c>
      <c r="E194" s="11">
        <v>9286</v>
      </c>
      <c r="F194" s="11"/>
      <c r="G194" s="11"/>
      <c r="H194" s="11"/>
      <c r="I194" s="11"/>
      <c r="J194" s="11"/>
      <c r="K194" s="11"/>
      <c r="L194" s="11">
        <v>2788</v>
      </c>
      <c r="M194" s="16">
        <v>497</v>
      </c>
      <c r="N194" s="11"/>
      <c r="O194" s="11"/>
      <c r="P194" s="14"/>
      <c r="Q194" s="11"/>
      <c r="R194" s="11"/>
      <c r="S194" s="11"/>
      <c r="T194" s="11"/>
      <c r="U194" s="11"/>
      <c r="V194" s="11"/>
      <c r="W194" s="11">
        <v>5036</v>
      </c>
      <c r="X194" s="11"/>
      <c r="Y194" s="12"/>
    </row>
    <row r="195" spans="1:25" ht="15.75" x14ac:dyDescent="0.25">
      <c r="A195" s="8">
        <v>7</v>
      </c>
      <c r="B195" s="13" t="s">
        <v>33</v>
      </c>
      <c r="C195" s="15">
        <v>6830</v>
      </c>
      <c r="D195" s="11">
        <v>3059</v>
      </c>
      <c r="E195" s="11">
        <v>9286</v>
      </c>
      <c r="F195" s="11"/>
      <c r="G195" s="11"/>
      <c r="H195" s="11"/>
      <c r="I195" s="11"/>
      <c r="J195" s="11"/>
      <c r="K195" s="11"/>
      <c r="L195" s="11">
        <v>2788</v>
      </c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2"/>
    </row>
    <row r="196" spans="1:25" ht="15.75" x14ac:dyDescent="0.25">
      <c r="A196" s="8">
        <v>8</v>
      </c>
      <c r="B196" s="13" t="s">
        <v>32</v>
      </c>
      <c r="C196" s="15">
        <f>C195/2</f>
        <v>3415</v>
      </c>
      <c r="D196" s="15">
        <v>183</v>
      </c>
      <c r="E196" s="15">
        <v>27</v>
      </c>
      <c r="F196" s="11"/>
      <c r="G196" s="11"/>
      <c r="H196" s="11"/>
      <c r="I196" s="11"/>
      <c r="J196" s="11"/>
      <c r="K196" s="11"/>
      <c r="L196" s="11">
        <v>1359</v>
      </c>
      <c r="M196" s="16"/>
      <c r="N196" s="11"/>
      <c r="O196" s="11"/>
      <c r="P196" s="14"/>
      <c r="Q196" s="11"/>
      <c r="R196" s="11"/>
      <c r="S196" s="11"/>
      <c r="T196" s="11"/>
      <c r="U196" s="11"/>
      <c r="V196" s="11"/>
      <c r="W196" s="11"/>
      <c r="X196" s="11">
        <v>75</v>
      </c>
      <c r="Y196" s="12"/>
    </row>
    <row r="197" spans="1:25" ht="15.75" x14ac:dyDescent="0.25">
      <c r="A197" s="8">
        <v>9</v>
      </c>
      <c r="B197" s="12" t="s">
        <v>45</v>
      </c>
      <c r="C197" s="11"/>
      <c r="D197" s="11">
        <v>625</v>
      </c>
      <c r="E197" s="11">
        <v>1608</v>
      </c>
      <c r="F197" s="11"/>
      <c r="G197" s="11"/>
      <c r="H197" s="11"/>
      <c r="I197" s="11"/>
      <c r="J197" s="11"/>
      <c r="K197" s="11"/>
      <c r="L197" s="11">
        <v>105</v>
      </c>
      <c r="M197" s="11">
        <v>78</v>
      </c>
      <c r="N197" s="11"/>
      <c r="O197" s="11"/>
      <c r="P197" s="11"/>
      <c r="Q197" s="11"/>
      <c r="R197" s="11"/>
      <c r="S197" s="11"/>
      <c r="T197" s="11"/>
      <c r="U197" s="11"/>
      <c r="V197" s="11"/>
      <c r="W197" s="11">
        <v>43</v>
      </c>
      <c r="X197" s="11">
        <v>459</v>
      </c>
      <c r="Y197" s="12"/>
    </row>
    <row r="198" spans="1:25" ht="15.75" x14ac:dyDescent="0.25">
      <c r="A198" s="8">
        <v>10</v>
      </c>
      <c r="B198" s="13" t="s">
        <v>28</v>
      </c>
      <c r="C198" s="10">
        <v>585485</v>
      </c>
      <c r="D198" s="11">
        <v>105444</v>
      </c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>
        <v>427</v>
      </c>
      <c r="P198" s="11"/>
      <c r="Q198" s="11"/>
      <c r="R198" s="11"/>
      <c r="S198" s="11"/>
      <c r="T198" s="11"/>
      <c r="U198" s="11"/>
      <c r="V198" s="11"/>
      <c r="W198" s="11">
        <v>3483</v>
      </c>
      <c r="X198" s="11"/>
      <c r="Y198" s="12"/>
    </row>
    <row r="199" spans="1:25" ht="15.75" x14ac:dyDescent="0.25">
      <c r="A199" s="8">
        <v>11</v>
      </c>
      <c r="B199" s="13" t="s">
        <v>29</v>
      </c>
      <c r="C199" s="10">
        <v>125</v>
      </c>
      <c r="D199" s="11">
        <v>270</v>
      </c>
      <c r="E199" s="11">
        <v>420</v>
      </c>
      <c r="F199" s="18">
        <v>190</v>
      </c>
      <c r="G199" s="51">
        <v>25</v>
      </c>
      <c r="H199" s="11">
        <v>50</v>
      </c>
      <c r="I199" s="11">
        <v>250</v>
      </c>
      <c r="J199" s="11">
        <v>85</v>
      </c>
      <c r="K199" s="11">
        <v>20</v>
      </c>
      <c r="L199" s="11">
        <v>97</v>
      </c>
      <c r="M199" s="11">
        <v>255</v>
      </c>
      <c r="N199" s="11">
        <v>1308</v>
      </c>
      <c r="O199" s="11">
        <v>1005</v>
      </c>
      <c r="P199" s="11">
        <f>2700</f>
        <v>2700</v>
      </c>
      <c r="Q199" s="11">
        <v>350</v>
      </c>
      <c r="R199" s="11"/>
      <c r="S199" s="11"/>
      <c r="T199" s="11"/>
      <c r="U199" s="11"/>
      <c r="V199" s="11">
        <v>50</v>
      </c>
      <c r="W199" s="11"/>
      <c r="X199" s="11">
        <v>288</v>
      </c>
      <c r="Y199" s="12"/>
    </row>
    <row r="200" spans="1:25" ht="15.75" x14ac:dyDescent="0.25">
      <c r="A200" s="8">
        <v>12</v>
      </c>
      <c r="B200" s="13" t="s">
        <v>30</v>
      </c>
      <c r="C200" s="17">
        <v>6000</v>
      </c>
      <c r="D200" s="11">
        <v>2000</v>
      </c>
      <c r="E200" s="11">
        <v>2000</v>
      </c>
      <c r="F200" s="18">
        <v>190</v>
      </c>
      <c r="G200" s="18">
        <v>250</v>
      </c>
      <c r="H200" s="18">
        <v>250</v>
      </c>
      <c r="I200" s="18">
        <v>900</v>
      </c>
      <c r="J200" s="18">
        <v>500</v>
      </c>
      <c r="K200" s="11">
        <v>300</v>
      </c>
      <c r="L200" s="11"/>
      <c r="M200" s="11">
        <v>500</v>
      </c>
      <c r="N200" s="11">
        <v>1000</v>
      </c>
      <c r="O200" s="11">
        <v>550</v>
      </c>
      <c r="P200" s="11">
        <v>200</v>
      </c>
      <c r="Q200" s="11"/>
      <c r="R200" s="18"/>
      <c r="S200" s="18"/>
      <c r="T200" s="11"/>
      <c r="U200" s="11"/>
      <c r="V200" s="11"/>
      <c r="W200" s="11"/>
      <c r="X200" s="11">
        <v>300</v>
      </c>
      <c r="Y200" s="12"/>
    </row>
    <row r="201" spans="1:25" ht="15.75" x14ac:dyDescent="0.25">
      <c r="A201" s="8">
        <v>13</v>
      </c>
      <c r="B201" s="13" t="s">
        <v>31</v>
      </c>
      <c r="C201" s="10">
        <v>56000</v>
      </c>
      <c r="D201" s="11">
        <v>950</v>
      </c>
      <c r="E201" s="11">
        <v>950</v>
      </c>
      <c r="F201" s="18">
        <v>370</v>
      </c>
      <c r="G201" s="51">
        <v>950</v>
      </c>
      <c r="H201" s="11">
        <v>950</v>
      </c>
      <c r="I201" s="11">
        <v>570</v>
      </c>
      <c r="J201" s="11">
        <v>550</v>
      </c>
      <c r="K201" s="11">
        <v>370</v>
      </c>
      <c r="L201" s="11">
        <v>370</v>
      </c>
      <c r="M201" s="11">
        <v>950</v>
      </c>
      <c r="N201" s="11">
        <v>11500</v>
      </c>
      <c r="O201" s="11">
        <v>2000</v>
      </c>
      <c r="P201" s="11">
        <v>350</v>
      </c>
      <c r="Q201" s="11">
        <v>960</v>
      </c>
      <c r="R201" s="11"/>
      <c r="S201" s="11"/>
      <c r="T201" s="11">
        <v>560</v>
      </c>
      <c r="U201" s="11">
        <v>550</v>
      </c>
      <c r="V201" s="11">
        <v>550</v>
      </c>
      <c r="W201" s="11"/>
      <c r="X201" s="11">
        <v>350</v>
      </c>
      <c r="Y201" s="12"/>
    </row>
    <row r="202" spans="1:25" ht="15.75" x14ac:dyDescent="0.25">
      <c r="A202" s="8">
        <v>14</v>
      </c>
      <c r="B202" s="13" t="s">
        <v>34</v>
      </c>
      <c r="C202" s="10">
        <f>(C199+C200+C201)/3</f>
        <v>20708.333333333332</v>
      </c>
      <c r="D202" s="10">
        <f t="shared" ref="D202:K202" si="7">(D199+D200+D201)/3</f>
        <v>1073.3333333333333</v>
      </c>
      <c r="E202" s="10">
        <f t="shared" si="7"/>
        <v>1123.3333333333333</v>
      </c>
      <c r="F202" s="10">
        <f t="shared" si="7"/>
        <v>250</v>
      </c>
      <c r="G202" s="10">
        <f t="shared" si="7"/>
        <v>408.33333333333331</v>
      </c>
      <c r="H202" s="10">
        <f t="shared" si="7"/>
        <v>416.66666666666669</v>
      </c>
      <c r="I202" s="10">
        <f t="shared" si="7"/>
        <v>573.33333333333337</v>
      </c>
      <c r="J202" s="10">
        <f t="shared" si="7"/>
        <v>378.33333333333331</v>
      </c>
      <c r="K202" s="10">
        <f t="shared" si="7"/>
        <v>230</v>
      </c>
      <c r="L202" s="10">
        <f t="shared" ref="L202" si="8">(L199+L200+L201)/3</f>
        <v>155.66666666666666</v>
      </c>
      <c r="M202" s="10">
        <f t="shared" ref="M202" si="9">(M199+M200+M201)/3</f>
        <v>568.33333333333337</v>
      </c>
      <c r="N202" s="10">
        <f t="shared" ref="N202" si="10">(N199+N200+N201)/3</f>
        <v>4602.666666666667</v>
      </c>
      <c r="O202" s="10">
        <f t="shared" ref="O202" si="11">(O199+O200+O201)/3</f>
        <v>1185</v>
      </c>
      <c r="P202" s="10">
        <f t="shared" ref="P202" si="12">(P199+P200+P201)/3</f>
        <v>1083.3333333333333</v>
      </c>
      <c r="Q202" s="10">
        <f t="shared" ref="Q202" si="13">(Q199+Q200+Q201)/3</f>
        <v>436.66666666666669</v>
      </c>
      <c r="R202" s="10">
        <f t="shared" ref="R202:S202" si="14">(R199+R200+R201)/3</f>
        <v>0</v>
      </c>
      <c r="S202" s="10">
        <f t="shared" si="14"/>
        <v>0</v>
      </c>
      <c r="T202" s="10">
        <f t="shared" ref="T202" si="15">(T199+T200+T201)/3</f>
        <v>186.66666666666666</v>
      </c>
      <c r="U202" s="10">
        <f t="shared" ref="U202" si="16">(U199+U200+U201)/3</f>
        <v>183.33333333333334</v>
      </c>
      <c r="V202" s="10">
        <f t="shared" ref="V202" si="17">(V199+V200+V201)/3</f>
        <v>200</v>
      </c>
      <c r="W202" s="10">
        <f t="shared" ref="W202" si="18">(W199+W200+W201)/3</f>
        <v>0</v>
      </c>
      <c r="X202" s="10">
        <f t="shared" ref="X202" si="19">(X199+X200+X201)/3</f>
        <v>312.66666666666669</v>
      </c>
      <c r="Y202" s="12"/>
    </row>
    <row r="203" spans="1:25" ht="15.75" x14ac:dyDescent="0.25">
      <c r="A203" s="8">
        <v>15</v>
      </c>
      <c r="B203" s="13" t="s">
        <v>37</v>
      </c>
      <c r="C203" s="15">
        <v>4450</v>
      </c>
      <c r="D203" s="11">
        <v>360</v>
      </c>
      <c r="E203" s="11">
        <v>1190</v>
      </c>
      <c r="F203" s="11"/>
      <c r="G203" s="51">
        <v>110</v>
      </c>
      <c r="H203" s="11">
        <v>200</v>
      </c>
      <c r="I203" s="11">
        <v>230</v>
      </c>
      <c r="J203" s="11">
        <v>180</v>
      </c>
      <c r="K203" s="11">
        <v>136</v>
      </c>
      <c r="L203" s="11">
        <v>780</v>
      </c>
      <c r="M203" s="11">
        <v>211</v>
      </c>
      <c r="N203" s="11">
        <v>1294</v>
      </c>
      <c r="O203" s="11">
        <v>1100</v>
      </c>
      <c r="P203" s="11">
        <v>105</v>
      </c>
      <c r="Q203" s="11">
        <v>1280</v>
      </c>
      <c r="R203" s="11"/>
      <c r="S203" s="11"/>
      <c r="T203" s="11"/>
      <c r="U203" s="11"/>
      <c r="V203" s="11"/>
      <c r="W203" s="11"/>
      <c r="X203" s="11">
        <v>223</v>
      </c>
      <c r="Y203" s="12"/>
    </row>
    <row r="204" spans="1:25" ht="15.75" x14ac:dyDescent="0.25">
      <c r="A204" s="8">
        <v>16</v>
      </c>
      <c r="B204" s="13" t="s">
        <v>71</v>
      </c>
      <c r="C204" s="15">
        <v>4000</v>
      </c>
      <c r="D204" s="15">
        <f>(((D199+D200+D201)/3)/2)-10</f>
        <v>526.66666666666663</v>
      </c>
      <c r="E204" s="15">
        <f t="shared" ref="E204:V204" si="20">(((E199+E200+E201)/3)/2)-10</f>
        <v>551.66666666666663</v>
      </c>
      <c r="F204" s="15">
        <f t="shared" si="20"/>
        <v>115</v>
      </c>
      <c r="G204" s="15">
        <f t="shared" si="20"/>
        <v>194.16666666666666</v>
      </c>
      <c r="H204" s="15">
        <f t="shared" si="20"/>
        <v>198.33333333333334</v>
      </c>
      <c r="I204" s="15">
        <f t="shared" si="20"/>
        <v>276.66666666666669</v>
      </c>
      <c r="J204" s="15">
        <f t="shared" si="20"/>
        <v>179.16666666666666</v>
      </c>
      <c r="K204" s="15">
        <f t="shared" si="20"/>
        <v>105</v>
      </c>
      <c r="L204" s="15">
        <f t="shared" si="20"/>
        <v>67.833333333333329</v>
      </c>
      <c r="M204" s="15">
        <f t="shared" si="20"/>
        <v>274.16666666666669</v>
      </c>
      <c r="N204" s="15">
        <f t="shared" si="20"/>
        <v>2291.3333333333335</v>
      </c>
      <c r="O204" s="15">
        <f t="shared" si="20"/>
        <v>582.5</v>
      </c>
      <c r="P204" s="15">
        <f t="shared" si="20"/>
        <v>531.66666666666663</v>
      </c>
      <c r="Q204" s="15">
        <f t="shared" si="20"/>
        <v>208.33333333333334</v>
      </c>
      <c r="R204" s="15">
        <f t="shared" si="20"/>
        <v>-10</v>
      </c>
      <c r="S204" s="15">
        <f t="shared" si="20"/>
        <v>-10</v>
      </c>
      <c r="T204" s="15">
        <f t="shared" si="20"/>
        <v>83.333333333333329</v>
      </c>
      <c r="U204" s="15">
        <f t="shared" si="20"/>
        <v>81.666666666666671</v>
      </c>
      <c r="V204" s="15">
        <f t="shared" si="20"/>
        <v>90</v>
      </c>
      <c r="W204" s="15"/>
      <c r="X204" s="15">
        <f t="shared" ref="X204" si="21">(((X199+X200+X201)/3)/2)-10</f>
        <v>146.33333333333334</v>
      </c>
      <c r="Y204" s="12"/>
    </row>
    <row r="205" spans="1:25" ht="15.75" x14ac:dyDescent="0.25">
      <c r="A205" s="8">
        <v>17</v>
      </c>
      <c r="B205" s="13" t="s">
        <v>75</v>
      </c>
      <c r="C205" s="15"/>
      <c r="D205" s="15">
        <f>D204+10</f>
        <v>536.66666666666663</v>
      </c>
      <c r="E205" s="15">
        <f t="shared" ref="E205:V205" si="22">E204+10</f>
        <v>561.66666666666663</v>
      </c>
      <c r="F205" s="15">
        <f t="shared" si="22"/>
        <v>125</v>
      </c>
      <c r="G205" s="15">
        <f t="shared" si="22"/>
        <v>204.16666666666666</v>
      </c>
      <c r="H205" s="15">
        <f t="shared" si="22"/>
        <v>208.33333333333334</v>
      </c>
      <c r="I205" s="15">
        <f t="shared" si="22"/>
        <v>286.66666666666669</v>
      </c>
      <c r="J205" s="15">
        <f t="shared" si="22"/>
        <v>189.16666666666666</v>
      </c>
      <c r="K205" s="15">
        <f t="shared" si="22"/>
        <v>115</v>
      </c>
      <c r="L205" s="15">
        <f t="shared" si="22"/>
        <v>77.833333333333329</v>
      </c>
      <c r="M205" s="15">
        <f t="shared" si="22"/>
        <v>284.16666666666669</v>
      </c>
      <c r="N205" s="15">
        <f t="shared" si="22"/>
        <v>2301.3333333333335</v>
      </c>
      <c r="O205" s="15">
        <f t="shared" si="22"/>
        <v>592.5</v>
      </c>
      <c r="P205" s="15">
        <f t="shared" si="22"/>
        <v>541.66666666666663</v>
      </c>
      <c r="Q205" s="15">
        <f t="shared" si="22"/>
        <v>218.33333333333334</v>
      </c>
      <c r="R205" s="15">
        <f t="shared" si="22"/>
        <v>0</v>
      </c>
      <c r="S205" s="15">
        <f t="shared" si="22"/>
        <v>0</v>
      </c>
      <c r="T205" s="15">
        <f t="shared" si="22"/>
        <v>93.333333333333329</v>
      </c>
      <c r="U205" s="15">
        <f t="shared" si="22"/>
        <v>91.666666666666671</v>
      </c>
      <c r="V205" s="15">
        <f t="shared" si="22"/>
        <v>100</v>
      </c>
      <c r="W205" s="15"/>
      <c r="X205" s="15">
        <f t="shared" ref="X205" si="23">X204+10</f>
        <v>156.33333333333334</v>
      </c>
      <c r="Y205" s="12"/>
    </row>
    <row r="206" spans="1:25" ht="15.75" x14ac:dyDescent="0.25">
      <c r="A206" s="8">
        <v>18</v>
      </c>
      <c r="B206" s="13" t="s">
        <v>74</v>
      </c>
      <c r="C206" s="15"/>
      <c r="D206" s="11">
        <f>D205+20</f>
        <v>556.66666666666663</v>
      </c>
      <c r="E206" s="11">
        <f t="shared" ref="E206:V206" si="24">E205+20</f>
        <v>581.66666666666663</v>
      </c>
      <c r="F206" s="11">
        <f t="shared" si="24"/>
        <v>145</v>
      </c>
      <c r="G206" s="11">
        <f t="shared" si="24"/>
        <v>224.16666666666666</v>
      </c>
      <c r="H206" s="11">
        <f t="shared" si="24"/>
        <v>228.33333333333334</v>
      </c>
      <c r="I206" s="11">
        <f t="shared" si="24"/>
        <v>306.66666666666669</v>
      </c>
      <c r="J206" s="11">
        <f t="shared" si="24"/>
        <v>209.16666666666666</v>
      </c>
      <c r="K206" s="11">
        <f t="shared" si="24"/>
        <v>135</v>
      </c>
      <c r="L206" s="11">
        <f t="shared" si="24"/>
        <v>97.833333333333329</v>
      </c>
      <c r="M206" s="11">
        <f t="shared" si="24"/>
        <v>304.16666666666669</v>
      </c>
      <c r="N206" s="11">
        <f t="shared" si="24"/>
        <v>2321.3333333333335</v>
      </c>
      <c r="O206" s="11">
        <f t="shared" si="24"/>
        <v>612.5</v>
      </c>
      <c r="P206" s="11">
        <f t="shared" si="24"/>
        <v>561.66666666666663</v>
      </c>
      <c r="Q206" s="11">
        <f t="shared" si="24"/>
        <v>238.33333333333334</v>
      </c>
      <c r="R206" s="11">
        <f t="shared" si="24"/>
        <v>20</v>
      </c>
      <c r="S206" s="11">
        <f t="shared" si="24"/>
        <v>20</v>
      </c>
      <c r="T206" s="11">
        <f t="shared" si="24"/>
        <v>113.33333333333333</v>
      </c>
      <c r="U206" s="11">
        <f t="shared" si="24"/>
        <v>111.66666666666667</v>
      </c>
      <c r="V206" s="11">
        <f t="shared" si="24"/>
        <v>120</v>
      </c>
      <c r="W206" s="11"/>
      <c r="X206" s="11">
        <f t="shared" ref="X206" si="25">X205+20</f>
        <v>176.33333333333334</v>
      </c>
      <c r="Y206" s="12"/>
    </row>
    <row r="207" spans="1:25" ht="15.75" x14ac:dyDescent="0.25">
      <c r="A207" s="8">
        <v>19</v>
      </c>
      <c r="B207" s="13" t="s">
        <v>115</v>
      </c>
      <c r="C207" s="10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2"/>
    </row>
    <row r="208" spans="1:25" ht="15.75" x14ac:dyDescent="0.25">
      <c r="A208" s="8">
        <v>20</v>
      </c>
      <c r="B208" s="13" t="s">
        <v>116</v>
      </c>
      <c r="C208" s="10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2"/>
    </row>
    <row r="209" spans="1:25" ht="15.75" x14ac:dyDescent="0.25">
      <c r="A209" s="8">
        <v>21</v>
      </c>
      <c r="B209" s="13" t="s">
        <v>117</v>
      </c>
      <c r="C209" s="10"/>
      <c r="D209" s="11"/>
      <c r="E209" s="11"/>
      <c r="F209" s="11"/>
      <c r="G209" s="11"/>
      <c r="H209" s="11"/>
      <c r="I209" s="11"/>
      <c r="J209" s="11"/>
      <c r="K209" s="11"/>
      <c r="L209" s="19"/>
      <c r="M209" s="11">
        <v>11500</v>
      </c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2"/>
    </row>
    <row r="210" spans="1:25" ht="15.75" x14ac:dyDescent="0.25">
      <c r="A210" s="8">
        <v>22</v>
      </c>
      <c r="B210" s="13" t="s">
        <v>114</v>
      </c>
      <c r="C210" s="10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2"/>
    </row>
    <row r="211" spans="1:25" ht="15.75" x14ac:dyDescent="0.25">
      <c r="A211" s="8">
        <v>23</v>
      </c>
      <c r="B211" s="20" t="s">
        <v>118</v>
      </c>
      <c r="C211" s="10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2"/>
    </row>
    <row r="212" spans="1:25" ht="15.75" x14ac:dyDescent="0.25">
      <c r="A212" s="8">
        <v>24</v>
      </c>
      <c r="B212" s="20" t="s">
        <v>35</v>
      </c>
      <c r="C212" s="10"/>
      <c r="D212" s="11"/>
      <c r="E212" s="11"/>
      <c r="F212" s="11"/>
      <c r="G212" s="11"/>
      <c r="H212" s="11"/>
      <c r="I212" s="11"/>
      <c r="J212" s="11"/>
      <c r="K212" s="11"/>
      <c r="L212" s="11"/>
      <c r="M212" s="11">
        <v>2500</v>
      </c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2"/>
    </row>
    <row r="213" spans="1:25" ht="15.75" x14ac:dyDescent="0.25">
      <c r="A213" s="8">
        <v>25</v>
      </c>
      <c r="B213" s="20" t="s">
        <v>129</v>
      </c>
      <c r="C213" s="10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2"/>
    </row>
    <row r="214" spans="1:25" ht="15.75" x14ac:dyDescent="0.25">
      <c r="A214" s="8">
        <v>26</v>
      </c>
      <c r="B214" s="20" t="s">
        <v>36</v>
      </c>
      <c r="C214" s="10"/>
      <c r="D214" s="11"/>
      <c r="E214" s="11"/>
      <c r="F214" s="11"/>
      <c r="G214" s="11"/>
      <c r="H214" s="11"/>
      <c r="I214" s="11"/>
      <c r="J214" s="11"/>
      <c r="K214" s="11"/>
      <c r="L214" s="11"/>
      <c r="M214" s="11">
        <v>1500</v>
      </c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2"/>
    </row>
    <row r="215" spans="1:25" ht="15.75" x14ac:dyDescent="0.25">
      <c r="A215" s="8">
        <v>27</v>
      </c>
      <c r="B215" s="13" t="s">
        <v>38</v>
      </c>
      <c r="C215" s="10"/>
      <c r="D215" s="11"/>
      <c r="E215" s="11"/>
      <c r="F215" s="11"/>
      <c r="G215" s="11"/>
      <c r="H215" s="11"/>
      <c r="I215" s="11"/>
      <c r="J215" s="11"/>
      <c r="K215" s="11"/>
      <c r="L215" s="11"/>
      <c r="M215" s="11">
        <v>9000</v>
      </c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2"/>
    </row>
    <row r="216" spans="1:25" ht="15.75" x14ac:dyDescent="0.25">
      <c r="A216" s="8">
        <v>28</v>
      </c>
      <c r="B216" s="9" t="s">
        <v>39</v>
      </c>
      <c r="C216" s="10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2"/>
    </row>
    <row r="217" spans="1:25" ht="15.75" x14ac:dyDescent="0.25">
      <c r="A217" s="8">
        <v>29</v>
      </c>
      <c r="B217" s="12" t="s">
        <v>40</v>
      </c>
      <c r="C217" s="10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2"/>
    </row>
    <row r="218" spans="1:25" ht="15.75" x14ac:dyDescent="0.25">
      <c r="A218" s="8">
        <v>30</v>
      </c>
      <c r="B218" s="12" t="s">
        <v>41</v>
      </c>
      <c r="C218" s="10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2"/>
    </row>
    <row r="219" spans="1:25" ht="15.75" x14ac:dyDescent="0.25">
      <c r="A219" s="8">
        <v>31</v>
      </c>
      <c r="B219" s="12" t="s">
        <v>42</v>
      </c>
      <c r="C219" s="10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2"/>
    </row>
    <row r="220" spans="1:25" ht="15.75" x14ac:dyDescent="0.25">
      <c r="A220" s="8">
        <v>32</v>
      </c>
      <c r="B220" s="12" t="s">
        <v>43</v>
      </c>
      <c r="C220" s="10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2"/>
    </row>
    <row r="221" spans="1:25" ht="15.75" x14ac:dyDescent="0.25">
      <c r="A221" s="8">
        <v>33</v>
      </c>
      <c r="B221" s="12" t="s">
        <v>44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>
        <v>700</v>
      </c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2"/>
    </row>
    <row r="222" spans="1:25" ht="15.75" x14ac:dyDescent="0.25">
      <c r="A222" s="8">
        <v>34</v>
      </c>
      <c r="B222" s="21" t="s">
        <v>46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2"/>
    </row>
    <row r="223" spans="1:25" ht="15.75" x14ac:dyDescent="0.25">
      <c r="A223" s="8">
        <v>35</v>
      </c>
      <c r="B223" s="12" t="s">
        <v>47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2"/>
    </row>
    <row r="224" spans="1:25" ht="15.75" x14ac:dyDescent="0.25">
      <c r="A224" s="8">
        <v>36</v>
      </c>
      <c r="B224" s="12" t="s">
        <v>48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2"/>
    </row>
    <row r="225" spans="1:25" ht="15.75" x14ac:dyDescent="0.25">
      <c r="A225" s="8">
        <v>37</v>
      </c>
      <c r="B225" s="12" t="s">
        <v>49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2"/>
    </row>
    <row r="226" spans="1:25" ht="15.75" x14ac:dyDescent="0.25">
      <c r="A226" s="8">
        <v>38</v>
      </c>
      <c r="B226" s="12" t="s">
        <v>50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2"/>
    </row>
    <row r="227" spans="1:25" ht="15.75" x14ac:dyDescent="0.25">
      <c r="A227" s="8">
        <v>39</v>
      </c>
      <c r="B227" s="12" t="s">
        <v>51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2"/>
    </row>
    <row r="228" spans="1:25" ht="15.75" x14ac:dyDescent="0.25">
      <c r="A228" s="8">
        <v>40</v>
      </c>
      <c r="B228" s="12" t="s">
        <v>52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2"/>
    </row>
    <row r="229" spans="1:25" ht="15.75" x14ac:dyDescent="0.25">
      <c r="A229" s="8">
        <v>41</v>
      </c>
      <c r="B229" s="12" t="s">
        <v>53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2"/>
    </row>
    <row r="230" spans="1:25" ht="15.75" x14ac:dyDescent="0.25">
      <c r="A230" s="8">
        <v>42</v>
      </c>
      <c r="B230" s="12" t="s">
        <v>54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2"/>
    </row>
    <row r="231" spans="1:25" ht="15.75" x14ac:dyDescent="0.25">
      <c r="A231" s="8">
        <v>43</v>
      </c>
      <c r="B231" s="12" t="s">
        <v>55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2"/>
    </row>
    <row r="232" spans="1:25" ht="15.75" x14ac:dyDescent="0.25">
      <c r="A232" s="8">
        <v>44</v>
      </c>
      <c r="B232" s="12" t="s">
        <v>56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2"/>
    </row>
    <row r="233" spans="1:25" ht="15.75" x14ac:dyDescent="0.25">
      <c r="A233" s="8">
        <v>45</v>
      </c>
      <c r="B233" s="21" t="s">
        <v>57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2"/>
    </row>
    <row r="234" spans="1:25" ht="15.75" x14ac:dyDescent="0.25">
      <c r="A234" s="8">
        <v>46</v>
      </c>
      <c r="B234" s="22" t="s">
        <v>58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2"/>
    </row>
    <row r="235" spans="1:25" ht="15.75" x14ac:dyDescent="0.25">
      <c r="A235" s="8">
        <v>47</v>
      </c>
      <c r="B235" s="22" t="s">
        <v>59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2"/>
    </row>
    <row r="236" spans="1:25" ht="15.75" x14ac:dyDescent="0.25">
      <c r="A236" s="8">
        <v>48</v>
      </c>
      <c r="B236" s="22" t="s">
        <v>60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2"/>
    </row>
    <row r="237" spans="1:25" ht="15.75" x14ac:dyDescent="0.25">
      <c r="A237" s="8">
        <v>49</v>
      </c>
      <c r="B237" s="23" t="s">
        <v>61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2"/>
    </row>
    <row r="238" spans="1:25" ht="15.75" x14ac:dyDescent="0.25">
      <c r="A238" s="8">
        <v>50</v>
      </c>
      <c r="B238" s="23" t="s">
        <v>147</v>
      </c>
      <c r="C238" s="11">
        <v>1000</v>
      </c>
      <c r="D238" s="11">
        <v>3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2"/>
    </row>
    <row r="239" spans="1:25" ht="15.75" x14ac:dyDescent="0.25">
      <c r="A239" s="8">
        <v>51</v>
      </c>
      <c r="B239" s="23" t="s">
        <v>148</v>
      </c>
      <c r="C239" s="11"/>
      <c r="D239" s="11">
        <v>25</v>
      </c>
      <c r="E239" s="11">
        <v>30</v>
      </c>
      <c r="F239" s="11"/>
      <c r="G239" s="11">
        <v>5</v>
      </c>
      <c r="H239" s="11">
        <v>5</v>
      </c>
      <c r="I239" s="11">
        <v>5</v>
      </c>
      <c r="J239" s="11">
        <v>5</v>
      </c>
      <c r="K239" s="11"/>
      <c r="L239" s="11"/>
      <c r="M239" s="11">
        <v>15</v>
      </c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2"/>
    </row>
    <row r="240" spans="1:25" ht="15.75" x14ac:dyDescent="0.25">
      <c r="A240" s="8">
        <v>52</v>
      </c>
      <c r="B240" s="23" t="s">
        <v>138</v>
      </c>
      <c r="C240" s="11"/>
      <c r="D240" s="11">
        <v>2124</v>
      </c>
      <c r="E240" s="11">
        <v>2250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>
        <v>600</v>
      </c>
      <c r="Y240" s="12"/>
    </row>
    <row r="241" spans="1:25" ht="15.75" x14ac:dyDescent="0.25">
      <c r="A241" s="8">
        <v>53</v>
      </c>
      <c r="B241" s="22" t="s">
        <v>62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2"/>
    </row>
    <row r="242" spans="1:25" ht="15.75" x14ac:dyDescent="0.25">
      <c r="A242" s="8"/>
      <c r="B242" s="24" t="s">
        <v>63</v>
      </c>
      <c r="C242" s="25">
        <f>SUM(C189:C241)</f>
        <v>709503.33333333337</v>
      </c>
      <c r="D242" s="25">
        <f t="shared" ref="D242:X242" si="26">SUM(D189:D241)</f>
        <v>140754.33333333331</v>
      </c>
      <c r="E242" s="25">
        <f t="shared" si="26"/>
        <v>58214.033333333326</v>
      </c>
      <c r="F242" s="25">
        <f t="shared" si="26"/>
        <v>1385</v>
      </c>
      <c r="G242" s="25">
        <f t="shared" si="26"/>
        <v>2380.833333333333</v>
      </c>
      <c r="H242" s="25">
        <f t="shared" si="26"/>
        <v>2516.666666666667</v>
      </c>
      <c r="I242" s="25">
        <f t="shared" si="26"/>
        <v>3404.333333333333</v>
      </c>
      <c r="J242" s="25">
        <f t="shared" si="26"/>
        <v>2313.833333333333</v>
      </c>
      <c r="K242" s="25">
        <f t="shared" si="26"/>
        <v>1411</v>
      </c>
      <c r="L242" s="25">
        <f t="shared" si="26"/>
        <v>15162.166666666668</v>
      </c>
      <c r="M242" s="25">
        <f t="shared" si="26"/>
        <v>30236.833333333336</v>
      </c>
      <c r="N242" s="25">
        <f t="shared" si="26"/>
        <v>26744.666666666664</v>
      </c>
      <c r="O242" s="25">
        <f t="shared" si="26"/>
        <v>8121.5</v>
      </c>
      <c r="P242" s="25">
        <f t="shared" si="26"/>
        <v>6073.3333333333339</v>
      </c>
      <c r="Q242" s="25">
        <f t="shared" si="26"/>
        <v>3757.6666666666674</v>
      </c>
      <c r="R242" s="25">
        <f t="shared" si="26"/>
        <v>10</v>
      </c>
      <c r="S242" s="25">
        <f t="shared" si="26"/>
        <v>10</v>
      </c>
      <c r="T242" s="25">
        <f t="shared" si="26"/>
        <v>1041.6666666666667</v>
      </c>
      <c r="U242" s="25">
        <f t="shared" si="26"/>
        <v>1062.3333333333333</v>
      </c>
      <c r="V242" s="25">
        <f t="shared" si="26"/>
        <v>1113</v>
      </c>
      <c r="W242" s="25">
        <f t="shared" si="26"/>
        <v>8562</v>
      </c>
      <c r="X242" s="25">
        <f t="shared" si="26"/>
        <v>3086.666666666667</v>
      </c>
      <c r="Y242" s="26"/>
    </row>
    <row r="245" spans="1:25" ht="15.75" x14ac:dyDescent="0.25">
      <c r="A245" s="67" t="s">
        <v>149</v>
      </c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</row>
    <row r="246" spans="1:25" ht="15.75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x14ac:dyDescent="0.25">
      <c r="A247" s="68" t="s">
        <v>1</v>
      </c>
      <c r="B247" s="68" t="s">
        <v>2</v>
      </c>
      <c r="C247" s="69" t="s">
        <v>3</v>
      </c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1"/>
      <c r="Y247" s="4"/>
    </row>
    <row r="248" spans="1:25" ht="47.25" x14ac:dyDescent="0.25">
      <c r="A248" s="68"/>
      <c r="B248" s="68"/>
      <c r="C248" s="3" t="s">
        <v>4</v>
      </c>
      <c r="D248" s="3" t="s">
        <v>5</v>
      </c>
      <c r="E248" s="3" t="s">
        <v>6</v>
      </c>
      <c r="F248" s="48" t="s">
        <v>64</v>
      </c>
      <c r="G248" s="48" t="s">
        <v>65</v>
      </c>
      <c r="H248" s="48" t="s">
        <v>66</v>
      </c>
      <c r="I248" s="48" t="s">
        <v>67</v>
      </c>
      <c r="J248" s="48" t="s">
        <v>68</v>
      </c>
      <c r="K248" s="48" t="s">
        <v>69</v>
      </c>
      <c r="L248" s="3" t="s">
        <v>7</v>
      </c>
      <c r="M248" s="3" t="s">
        <v>8</v>
      </c>
      <c r="N248" s="3" t="s">
        <v>9</v>
      </c>
      <c r="O248" s="49" t="s">
        <v>10</v>
      </c>
      <c r="P248" s="3" t="s">
        <v>11</v>
      </c>
      <c r="Q248" s="3" t="s">
        <v>12</v>
      </c>
      <c r="R248" s="3" t="s">
        <v>13</v>
      </c>
      <c r="S248" s="3" t="s">
        <v>14</v>
      </c>
      <c r="T248" s="3" t="s">
        <v>15</v>
      </c>
      <c r="U248" s="3" t="s">
        <v>16</v>
      </c>
      <c r="V248" s="3" t="s">
        <v>17</v>
      </c>
      <c r="W248" s="3" t="s">
        <v>18</v>
      </c>
      <c r="X248" s="3" t="s">
        <v>19</v>
      </c>
      <c r="Y248" s="7" t="s">
        <v>20</v>
      </c>
    </row>
    <row r="249" spans="1:25" ht="15.75" x14ac:dyDescent="0.25">
      <c r="A249" s="8">
        <v>1</v>
      </c>
      <c r="B249" s="9" t="s">
        <v>21</v>
      </c>
      <c r="C249" s="10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2"/>
    </row>
    <row r="250" spans="1:25" ht="15.75" x14ac:dyDescent="0.25">
      <c r="A250" s="8">
        <v>2</v>
      </c>
      <c r="B250" s="13" t="s">
        <v>22</v>
      </c>
      <c r="C250" s="15">
        <v>1000</v>
      </c>
      <c r="D250" s="11">
        <v>3400</v>
      </c>
      <c r="E250" s="11">
        <f>0.9*10863</f>
        <v>9776.7000000000007</v>
      </c>
      <c r="F250" s="11">
        <v>0</v>
      </c>
      <c r="G250" s="11">
        <v>10</v>
      </c>
      <c r="H250" s="11">
        <v>10</v>
      </c>
      <c r="I250" s="11">
        <v>6</v>
      </c>
      <c r="J250" s="11">
        <v>38</v>
      </c>
      <c r="K250" s="11"/>
      <c r="L250" s="11">
        <v>900</v>
      </c>
      <c r="M250" s="11">
        <v>1000</v>
      </c>
      <c r="N250" s="11">
        <v>126</v>
      </c>
      <c r="O250" s="11">
        <v>67</v>
      </c>
      <c r="P250" s="11"/>
      <c r="Q250" s="11">
        <v>66</v>
      </c>
      <c r="R250" s="11"/>
      <c r="S250" s="11"/>
      <c r="T250" s="11">
        <v>5</v>
      </c>
      <c r="U250" s="11">
        <v>44</v>
      </c>
      <c r="V250" s="11">
        <v>3</v>
      </c>
      <c r="W250" s="11"/>
      <c r="X250" s="11"/>
      <c r="Y250" s="12"/>
    </row>
    <row r="251" spans="1:25" ht="15.75" x14ac:dyDescent="0.25">
      <c r="A251" s="8">
        <v>3</v>
      </c>
      <c r="B251" s="13" t="s">
        <v>23</v>
      </c>
      <c r="C251" s="10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2"/>
    </row>
    <row r="252" spans="1:25" ht="15.75" x14ac:dyDescent="0.25">
      <c r="A252" s="8">
        <v>4</v>
      </c>
      <c r="B252" s="13" t="s">
        <v>24</v>
      </c>
      <c r="C252" s="10">
        <f>C253</f>
        <v>6830</v>
      </c>
      <c r="D252" s="10">
        <v>13500</v>
      </c>
      <c r="E252" s="10">
        <f>E253</f>
        <v>9286</v>
      </c>
      <c r="F252" s="11"/>
      <c r="G252" s="11"/>
      <c r="H252" s="11"/>
      <c r="I252" s="11"/>
      <c r="J252" s="11"/>
      <c r="K252" s="11"/>
      <c r="L252" s="11">
        <v>2788</v>
      </c>
      <c r="M252" s="11">
        <v>50</v>
      </c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2"/>
    </row>
    <row r="253" spans="1:25" ht="15.75" x14ac:dyDescent="0.25">
      <c r="A253" s="8">
        <v>5</v>
      </c>
      <c r="B253" s="13" t="s">
        <v>25</v>
      </c>
      <c r="C253" s="15">
        <v>6830</v>
      </c>
      <c r="D253" s="11">
        <v>3059</v>
      </c>
      <c r="E253" s="11">
        <v>9286</v>
      </c>
      <c r="F253" s="11"/>
      <c r="G253" s="11"/>
      <c r="H253" s="11"/>
      <c r="I253" s="11"/>
      <c r="J253" s="11"/>
      <c r="K253" s="11"/>
      <c r="L253" s="11">
        <v>2788</v>
      </c>
      <c r="M253" s="11">
        <v>50</v>
      </c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2"/>
    </row>
    <row r="254" spans="1:25" ht="15.75" x14ac:dyDescent="0.25">
      <c r="A254" s="8">
        <v>6</v>
      </c>
      <c r="B254" s="13" t="s">
        <v>26</v>
      </c>
      <c r="C254" s="15">
        <v>7501</v>
      </c>
      <c r="D254" s="11">
        <v>5985</v>
      </c>
      <c r="E254" s="11">
        <f>11882*0.9</f>
        <v>10693.800000000001</v>
      </c>
      <c r="F254" s="11"/>
      <c r="G254" s="11"/>
      <c r="H254" s="11"/>
      <c r="I254" s="11"/>
      <c r="J254" s="11"/>
      <c r="K254" s="11"/>
      <c r="L254" s="11">
        <v>2745</v>
      </c>
      <c r="M254" s="16">
        <v>900</v>
      </c>
      <c r="N254" s="11"/>
      <c r="O254" s="11"/>
      <c r="P254" s="14"/>
      <c r="Q254" s="11"/>
      <c r="R254" s="11"/>
      <c r="S254" s="11"/>
      <c r="T254" s="11"/>
      <c r="U254" s="11"/>
      <c r="V254" s="11"/>
      <c r="W254" s="11">
        <v>5839</v>
      </c>
      <c r="X254" s="11"/>
      <c r="Y254" s="12"/>
    </row>
    <row r="255" spans="1:25" ht="15.75" x14ac:dyDescent="0.25">
      <c r="A255" s="8">
        <v>7</v>
      </c>
      <c r="B255" s="13" t="s">
        <v>33</v>
      </c>
      <c r="C255" s="15">
        <v>6830</v>
      </c>
      <c r="D255" s="11">
        <v>3059</v>
      </c>
      <c r="E255" s="11">
        <v>9286</v>
      </c>
      <c r="F255" s="11"/>
      <c r="G255" s="11"/>
      <c r="H255" s="11"/>
      <c r="I255" s="11"/>
      <c r="J255" s="11"/>
      <c r="K255" s="11"/>
      <c r="L255" s="11">
        <v>2788</v>
      </c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2"/>
    </row>
    <row r="256" spans="1:25" ht="15.75" x14ac:dyDescent="0.25">
      <c r="A256" s="8">
        <v>8</v>
      </c>
      <c r="B256" s="13" t="s">
        <v>32</v>
      </c>
      <c r="C256" s="15">
        <f>C255/2</f>
        <v>3415</v>
      </c>
      <c r="D256" s="15">
        <v>183</v>
      </c>
      <c r="E256" s="15">
        <v>27</v>
      </c>
      <c r="F256" s="11"/>
      <c r="G256" s="11"/>
      <c r="H256" s="11"/>
      <c r="I256" s="11"/>
      <c r="J256" s="11"/>
      <c r="K256" s="11"/>
      <c r="L256" s="11">
        <v>1359</v>
      </c>
      <c r="M256" s="16"/>
      <c r="N256" s="11"/>
      <c r="O256" s="11"/>
      <c r="P256" s="14"/>
      <c r="Q256" s="11"/>
      <c r="R256" s="11"/>
      <c r="S256" s="11"/>
      <c r="T256" s="11"/>
      <c r="U256" s="11"/>
      <c r="V256" s="11"/>
      <c r="W256" s="11"/>
      <c r="X256" s="11">
        <v>75</v>
      </c>
      <c r="Y256" s="12"/>
    </row>
    <row r="257" spans="1:25" ht="15.75" x14ac:dyDescent="0.25">
      <c r="A257" s="8">
        <v>9</v>
      </c>
      <c r="B257" s="12" t="s">
        <v>45</v>
      </c>
      <c r="C257" s="11"/>
      <c r="D257" s="11">
        <v>625</v>
      </c>
      <c r="E257" s="11">
        <v>1608</v>
      </c>
      <c r="F257" s="11"/>
      <c r="G257" s="11"/>
      <c r="H257" s="11"/>
      <c r="I257" s="11"/>
      <c r="J257" s="11"/>
      <c r="K257" s="11"/>
      <c r="L257" s="11">
        <v>105</v>
      </c>
      <c r="M257" s="11">
        <v>78</v>
      </c>
      <c r="N257" s="11"/>
      <c r="O257" s="11"/>
      <c r="P257" s="11"/>
      <c r="Q257" s="11"/>
      <c r="R257" s="11"/>
      <c r="S257" s="11"/>
      <c r="T257" s="11"/>
      <c r="U257" s="11"/>
      <c r="V257" s="11"/>
      <c r="W257" s="11">
        <v>43</v>
      </c>
      <c r="X257" s="11">
        <v>459</v>
      </c>
      <c r="Y257" s="12"/>
    </row>
    <row r="258" spans="1:25" ht="15.75" x14ac:dyDescent="0.25">
      <c r="A258" s="8">
        <v>10</v>
      </c>
      <c r="B258" s="13" t="s">
        <v>28</v>
      </c>
      <c r="C258" s="10">
        <v>585485</v>
      </c>
      <c r="D258" s="11">
        <v>105444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>
        <v>427</v>
      </c>
      <c r="P258" s="11"/>
      <c r="Q258" s="11"/>
      <c r="R258" s="11"/>
      <c r="S258" s="11"/>
      <c r="T258" s="11"/>
      <c r="U258" s="11"/>
      <c r="V258" s="11"/>
      <c r="W258" s="11">
        <v>3483</v>
      </c>
      <c r="X258" s="11"/>
      <c r="Y258" s="12"/>
    </row>
    <row r="259" spans="1:25" ht="15.75" x14ac:dyDescent="0.25">
      <c r="A259" s="8">
        <v>11</v>
      </c>
      <c r="B259" s="13" t="s">
        <v>29</v>
      </c>
      <c r="C259" s="10">
        <v>150</v>
      </c>
      <c r="D259" s="11">
        <v>275</v>
      </c>
      <c r="E259" s="11">
        <v>220</v>
      </c>
      <c r="F259" s="18">
        <v>150</v>
      </c>
      <c r="G259" s="51">
        <v>30</v>
      </c>
      <c r="H259" s="11">
        <v>50</v>
      </c>
      <c r="I259" s="11">
        <v>230</v>
      </c>
      <c r="J259" s="11">
        <v>95</v>
      </c>
      <c r="K259" s="11">
        <v>25</v>
      </c>
      <c r="L259" s="11">
        <v>86</v>
      </c>
      <c r="M259" s="11">
        <v>495</v>
      </c>
      <c r="N259" s="11">
        <v>1120</v>
      </c>
      <c r="O259" s="11">
        <v>1350</v>
      </c>
      <c r="P259" s="11">
        <f>235*40/4</f>
        <v>2350</v>
      </c>
      <c r="Q259" s="11">
        <v>400</v>
      </c>
      <c r="R259" s="11"/>
      <c r="S259" s="11"/>
      <c r="T259" s="11"/>
      <c r="U259" s="11"/>
      <c r="V259" s="11">
        <v>50</v>
      </c>
      <c r="W259" s="11"/>
      <c r="X259" s="11">
        <v>120</v>
      </c>
      <c r="Y259" s="12"/>
    </row>
    <row r="260" spans="1:25" ht="15.75" x14ac:dyDescent="0.25">
      <c r="A260" s="8">
        <v>12</v>
      </c>
      <c r="B260" s="13" t="s">
        <v>30</v>
      </c>
      <c r="C260" s="17">
        <v>6000</v>
      </c>
      <c r="D260" s="11">
        <v>2000</v>
      </c>
      <c r="E260" s="11">
        <v>2000</v>
      </c>
      <c r="F260" s="18">
        <v>190</v>
      </c>
      <c r="G260" s="18">
        <v>250</v>
      </c>
      <c r="H260" s="18">
        <v>250</v>
      </c>
      <c r="I260" s="18">
        <v>900</v>
      </c>
      <c r="J260" s="18">
        <v>500</v>
      </c>
      <c r="K260" s="11">
        <v>300</v>
      </c>
      <c r="L260" s="11"/>
      <c r="M260" s="11">
        <v>500</v>
      </c>
      <c r="N260" s="11">
        <v>1000</v>
      </c>
      <c r="O260" s="11">
        <v>550</v>
      </c>
      <c r="P260" s="11">
        <v>200</v>
      </c>
      <c r="Q260" s="11"/>
      <c r="R260" s="18"/>
      <c r="S260" s="18"/>
      <c r="T260" s="11"/>
      <c r="U260" s="11"/>
      <c r="V260" s="11"/>
      <c r="W260" s="11"/>
      <c r="X260" s="11">
        <v>300</v>
      </c>
      <c r="Y260" s="12"/>
    </row>
    <row r="261" spans="1:25" ht="15.75" x14ac:dyDescent="0.25">
      <c r="A261" s="8">
        <v>13</v>
      </c>
      <c r="B261" s="13" t="s">
        <v>31</v>
      </c>
      <c r="C261" s="10">
        <v>58000</v>
      </c>
      <c r="D261" s="11">
        <v>900</v>
      </c>
      <c r="E261" s="11">
        <v>920</v>
      </c>
      <c r="F261" s="18">
        <v>350</v>
      </c>
      <c r="G261" s="51">
        <v>900</v>
      </c>
      <c r="H261" s="11">
        <v>900</v>
      </c>
      <c r="I261" s="11">
        <v>550</v>
      </c>
      <c r="J261" s="11">
        <v>550</v>
      </c>
      <c r="K261" s="11">
        <v>350</v>
      </c>
      <c r="L261" s="11">
        <v>350</v>
      </c>
      <c r="M261" s="11">
        <v>900</v>
      </c>
      <c r="N261" s="11">
        <v>11000</v>
      </c>
      <c r="O261" s="11">
        <v>2000</v>
      </c>
      <c r="P261" s="11">
        <v>330</v>
      </c>
      <c r="Q261" s="11">
        <v>930</v>
      </c>
      <c r="R261" s="11"/>
      <c r="S261" s="11"/>
      <c r="T261" s="11">
        <v>550</v>
      </c>
      <c r="U261" s="11">
        <v>520</v>
      </c>
      <c r="V261" s="11">
        <v>500</v>
      </c>
      <c r="W261" s="11"/>
      <c r="X261" s="11">
        <v>350</v>
      </c>
      <c r="Y261" s="12"/>
    </row>
    <row r="262" spans="1:25" ht="15.75" x14ac:dyDescent="0.25">
      <c r="A262" s="8">
        <v>14</v>
      </c>
      <c r="B262" s="13" t="s">
        <v>34</v>
      </c>
      <c r="C262" s="10">
        <f>(C259+C260+C261)/3</f>
        <v>21383.333333333332</v>
      </c>
      <c r="D262" s="10">
        <f t="shared" ref="D262:X262" si="27">(D259+D260+D261)/3</f>
        <v>1058.3333333333333</v>
      </c>
      <c r="E262" s="10">
        <f t="shared" si="27"/>
        <v>1046.6666666666667</v>
      </c>
      <c r="F262" s="10">
        <f t="shared" si="27"/>
        <v>230</v>
      </c>
      <c r="G262" s="10">
        <f t="shared" si="27"/>
        <v>393.33333333333331</v>
      </c>
      <c r="H262" s="10">
        <f t="shared" si="27"/>
        <v>400</v>
      </c>
      <c r="I262" s="10">
        <f t="shared" si="27"/>
        <v>560</v>
      </c>
      <c r="J262" s="10">
        <f t="shared" si="27"/>
        <v>381.66666666666669</v>
      </c>
      <c r="K262" s="10">
        <f t="shared" si="27"/>
        <v>225</v>
      </c>
      <c r="L262" s="10">
        <f t="shared" si="27"/>
        <v>145.33333333333334</v>
      </c>
      <c r="M262" s="10">
        <f t="shared" si="27"/>
        <v>631.66666666666663</v>
      </c>
      <c r="N262" s="10">
        <v>1000</v>
      </c>
      <c r="O262" s="10">
        <f t="shared" si="27"/>
        <v>1300</v>
      </c>
      <c r="P262" s="10">
        <f t="shared" si="27"/>
        <v>960</v>
      </c>
      <c r="Q262" s="10">
        <f t="shared" si="27"/>
        <v>443.33333333333331</v>
      </c>
      <c r="R262" s="10">
        <f t="shared" si="27"/>
        <v>0</v>
      </c>
      <c r="S262" s="10">
        <f t="shared" si="27"/>
        <v>0</v>
      </c>
      <c r="T262" s="10">
        <f t="shared" si="27"/>
        <v>183.33333333333334</v>
      </c>
      <c r="U262" s="10">
        <f t="shared" si="27"/>
        <v>173.33333333333334</v>
      </c>
      <c r="V262" s="10">
        <f t="shared" si="27"/>
        <v>183.33333333333334</v>
      </c>
      <c r="W262" s="10">
        <f t="shared" si="27"/>
        <v>0</v>
      </c>
      <c r="X262" s="10">
        <f t="shared" si="27"/>
        <v>256.66666666666669</v>
      </c>
      <c r="Y262" s="12"/>
    </row>
    <row r="263" spans="1:25" ht="15.75" x14ac:dyDescent="0.25">
      <c r="A263" s="8">
        <v>15</v>
      </c>
      <c r="B263" s="13" t="s">
        <v>37</v>
      </c>
      <c r="C263" s="15">
        <f>3444+1110</f>
        <v>4554</v>
      </c>
      <c r="D263" s="11">
        <v>360</v>
      </c>
      <c r="E263" s="11">
        <f>1080+110</f>
        <v>1190</v>
      </c>
      <c r="F263" s="11"/>
      <c r="G263" s="51">
        <v>125</v>
      </c>
      <c r="H263" s="11">
        <v>310</v>
      </c>
      <c r="I263" s="11">
        <v>255</v>
      </c>
      <c r="J263" s="11">
        <v>185</v>
      </c>
      <c r="K263" s="11">
        <v>133</v>
      </c>
      <c r="L263" s="11">
        <f>430+250</f>
        <v>680</v>
      </c>
      <c r="M263" s="11">
        <v>230</v>
      </c>
      <c r="N263" s="11">
        <v>1310</v>
      </c>
      <c r="O263" s="11">
        <v>1120</v>
      </c>
      <c r="P263" s="11">
        <v>110</v>
      </c>
      <c r="Q263" s="11">
        <v>1280</v>
      </c>
      <c r="R263" s="11"/>
      <c r="S263" s="11"/>
      <c r="T263" s="11"/>
      <c r="U263" s="11"/>
      <c r="V263" s="11"/>
      <c r="W263" s="11">
        <v>260</v>
      </c>
      <c r="X263" s="11">
        <v>223</v>
      </c>
      <c r="Y263" s="12"/>
    </row>
    <row r="264" spans="1:25" ht="15.75" x14ac:dyDescent="0.25">
      <c r="A264" s="8">
        <v>16</v>
      </c>
      <c r="B264" s="13" t="s">
        <v>71</v>
      </c>
      <c r="C264" s="15">
        <v>4000</v>
      </c>
      <c r="D264" s="15">
        <f>(((D259+D260+D261)/3)/2)-10</f>
        <v>519.16666666666663</v>
      </c>
      <c r="E264" s="15">
        <f t="shared" ref="E264:V264" si="28">(((E259+E260+E261)/3)/2)-10</f>
        <v>513.33333333333337</v>
      </c>
      <c r="F264" s="15">
        <f t="shared" si="28"/>
        <v>105</v>
      </c>
      <c r="G264" s="15">
        <f t="shared" si="28"/>
        <v>186.66666666666666</v>
      </c>
      <c r="H264" s="15">
        <f t="shared" si="28"/>
        <v>190</v>
      </c>
      <c r="I264" s="15">
        <f t="shared" si="28"/>
        <v>270</v>
      </c>
      <c r="J264" s="15">
        <f t="shared" si="28"/>
        <v>180.83333333333334</v>
      </c>
      <c r="K264" s="15">
        <f t="shared" si="28"/>
        <v>102.5</v>
      </c>
      <c r="L264" s="15">
        <f t="shared" si="28"/>
        <v>62.666666666666671</v>
      </c>
      <c r="M264" s="15">
        <f t="shared" si="28"/>
        <v>305.83333333333331</v>
      </c>
      <c r="N264" s="15"/>
      <c r="O264" s="15">
        <f t="shared" si="28"/>
        <v>640</v>
      </c>
      <c r="P264" s="15">
        <f t="shared" si="28"/>
        <v>470</v>
      </c>
      <c r="Q264" s="15">
        <f t="shared" si="28"/>
        <v>211.66666666666666</v>
      </c>
      <c r="R264" s="15">
        <f t="shared" si="28"/>
        <v>-10</v>
      </c>
      <c r="S264" s="15">
        <f t="shared" si="28"/>
        <v>-10</v>
      </c>
      <c r="T264" s="15">
        <f t="shared" si="28"/>
        <v>81.666666666666671</v>
      </c>
      <c r="U264" s="15">
        <f t="shared" si="28"/>
        <v>76.666666666666671</v>
      </c>
      <c r="V264" s="15">
        <f t="shared" si="28"/>
        <v>81.666666666666671</v>
      </c>
      <c r="W264" s="15"/>
      <c r="X264" s="15">
        <f t="shared" ref="X264" si="29">(((X259+X260+X261)/3)/2)-10</f>
        <v>118.33333333333334</v>
      </c>
      <c r="Y264" s="12"/>
    </row>
    <row r="265" spans="1:25" ht="15.75" x14ac:dyDescent="0.25">
      <c r="A265" s="8">
        <v>17</v>
      </c>
      <c r="B265" s="13" t="s">
        <v>75</v>
      </c>
      <c r="C265" s="15">
        <v>100</v>
      </c>
      <c r="D265" s="15">
        <v>50</v>
      </c>
      <c r="E265" s="15">
        <f>300*0.9</f>
        <v>270</v>
      </c>
      <c r="F265" s="15">
        <v>50</v>
      </c>
      <c r="G265" s="15">
        <v>50</v>
      </c>
      <c r="H265" s="15">
        <v>100</v>
      </c>
      <c r="I265" s="15">
        <v>50</v>
      </c>
      <c r="J265" s="15">
        <v>50</v>
      </c>
      <c r="K265" s="15">
        <f t="shared" ref="K265:V265" si="30">K264+10</f>
        <v>112.5</v>
      </c>
      <c r="L265" s="15">
        <f t="shared" si="30"/>
        <v>72.666666666666671</v>
      </c>
      <c r="M265" s="15">
        <v>100</v>
      </c>
      <c r="N265" s="15">
        <v>100</v>
      </c>
      <c r="O265" s="15">
        <v>100</v>
      </c>
      <c r="P265" s="15">
        <v>100</v>
      </c>
      <c r="Q265" s="15">
        <f t="shared" si="30"/>
        <v>221.66666666666666</v>
      </c>
      <c r="R265" s="15">
        <f t="shared" si="30"/>
        <v>0</v>
      </c>
      <c r="S265" s="15">
        <f t="shared" si="30"/>
        <v>0</v>
      </c>
      <c r="T265" s="15">
        <f t="shared" si="30"/>
        <v>91.666666666666671</v>
      </c>
      <c r="U265" s="15">
        <f t="shared" si="30"/>
        <v>86.666666666666671</v>
      </c>
      <c r="V265" s="15">
        <f t="shared" si="30"/>
        <v>91.666666666666671</v>
      </c>
      <c r="W265" s="15"/>
      <c r="X265" s="15">
        <f t="shared" ref="X265" si="31">X264+10</f>
        <v>128.33333333333334</v>
      </c>
      <c r="Y265" s="12"/>
    </row>
    <row r="266" spans="1:25" ht="15.75" x14ac:dyDescent="0.25">
      <c r="A266" s="8">
        <v>18</v>
      </c>
      <c r="B266" s="13" t="s">
        <v>74</v>
      </c>
      <c r="C266" s="15"/>
      <c r="D266" s="11">
        <f>D265+20</f>
        <v>70</v>
      </c>
      <c r="E266" s="11">
        <f t="shared" ref="E266:V266" si="32">E265+20</f>
        <v>290</v>
      </c>
      <c r="F266" s="11">
        <f t="shared" si="32"/>
        <v>70</v>
      </c>
      <c r="G266" s="11">
        <f t="shared" si="32"/>
        <v>70</v>
      </c>
      <c r="H266" s="11">
        <f t="shared" si="32"/>
        <v>120</v>
      </c>
      <c r="I266" s="11">
        <f t="shared" si="32"/>
        <v>70</v>
      </c>
      <c r="J266" s="11">
        <f t="shared" si="32"/>
        <v>70</v>
      </c>
      <c r="K266" s="11">
        <f t="shared" si="32"/>
        <v>132.5</v>
      </c>
      <c r="L266" s="11">
        <f t="shared" si="32"/>
        <v>92.666666666666671</v>
      </c>
      <c r="M266" s="11">
        <f t="shared" si="32"/>
        <v>120</v>
      </c>
      <c r="N266" s="11">
        <f t="shared" si="32"/>
        <v>120</v>
      </c>
      <c r="O266" s="11">
        <f t="shared" si="32"/>
        <v>120</v>
      </c>
      <c r="P266" s="11">
        <f t="shared" si="32"/>
        <v>120</v>
      </c>
      <c r="Q266" s="11">
        <f t="shared" si="32"/>
        <v>241.66666666666666</v>
      </c>
      <c r="R266" s="11">
        <f t="shared" si="32"/>
        <v>20</v>
      </c>
      <c r="S266" s="11">
        <f t="shared" si="32"/>
        <v>20</v>
      </c>
      <c r="T266" s="11">
        <f t="shared" si="32"/>
        <v>111.66666666666667</v>
      </c>
      <c r="U266" s="11">
        <f t="shared" si="32"/>
        <v>106.66666666666667</v>
      </c>
      <c r="V266" s="11">
        <f t="shared" si="32"/>
        <v>111.66666666666667</v>
      </c>
      <c r="W266" s="11"/>
      <c r="X266" s="11">
        <f t="shared" ref="X266" si="33">X265+20</f>
        <v>148.33333333333334</v>
      </c>
      <c r="Y266" s="12"/>
    </row>
    <row r="267" spans="1:25" ht="15.75" x14ac:dyDescent="0.25">
      <c r="A267" s="8">
        <v>19</v>
      </c>
      <c r="B267" s="13" t="s">
        <v>115</v>
      </c>
      <c r="C267" s="10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2"/>
    </row>
    <row r="268" spans="1:25" ht="15.75" x14ac:dyDescent="0.25">
      <c r="A268" s="8">
        <v>20</v>
      </c>
      <c r="B268" s="13" t="s">
        <v>116</v>
      </c>
      <c r="C268" s="10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2"/>
    </row>
    <row r="269" spans="1:25" ht="15.75" x14ac:dyDescent="0.25">
      <c r="A269" s="8">
        <v>21</v>
      </c>
      <c r="B269" s="13" t="s">
        <v>117</v>
      </c>
      <c r="C269" s="10"/>
      <c r="D269" s="11"/>
      <c r="E269" s="11"/>
      <c r="F269" s="11"/>
      <c r="G269" s="11"/>
      <c r="H269" s="11"/>
      <c r="I269" s="11"/>
      <c r="J269" s="11"/>
      <c r="K269" s="11"/>
      <c r="L269" s="19"/>
      <c r="M269" s="11">
        <v>11500</v>
      </c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2"/>
    </row>
    <row r="270" spans="1:25" ht="15.75" x14ac:dyDescent="0.25">
      <c r="A270" s="8">
        <v>22</v>
      </c>
      <c r="B270" s="13" t="s">
        <v>114</v>
      </c>
      <c r="C270" s="10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2"/>
    </row>
    <row r="271" spans="1:25" ht="15.75" x14ac:dyDescent="0.25">
      <c r="A271" s="8">
        <v>23</v>
      </c>
      <c r="B271" s="20" t="s">
        <v>118</v>
      </c>
      <c r="C271" s="10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2"/>
    </row>
    <row r="272" spans="1:25" ht="15.75" x14ac:dyDescent="0.25">
      <c r="A272" s="8">
        <v>24</v>
      </c>
      <c r="B272" s="20" t="s">
        <v>35</v>
      </c>
      <c r="C272" s="10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2"/>
    </row>
    <row r="273" spans="1:25" ht="15.75" x14ac:dyDescent="0.25">
      <c r="A273" s="8">
        <v>25</v>
      </c>
      <c r="B273" s="20" t="s">
        <v>129</v>
      </c>
      <c r="C273" s="10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2"/>
    </row>
    <row r="274" spans="1:25" ht="15.75" x14ac:dyDescent="0.25">
      <c r="A274" s="8">
        <v>26</v>
      </c>
      <c r="B274" s="20" t="s">
        <v>36</v>
      </c>
      <c r="C274" s="10"/>
      <c r="D274" s="11"/>
      <c r="E274" s="11"/>
      <c r="F274" s="11"/>
      <c r="G274" s="11"/>
      <c r="H274" s="11"/>
      <c r="I274" s="11"/>
      <c r="J274" s="11"/>
      <c r="K274" s="11"/>
      <c r="L274" s="11"/>
      <c r="M274" s="11">
        <v>1500</v>
      </c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2"/>
    </row>
    <row r="275" spans="1:25" ht="15.75" x14ac:dyDescent="0.25">
      <c r="A275" s="8">
        <v>27</v>
      </c>
      <c r="B275" s="13" t="s">
        <v>38</v>
      </c>
      <c r="C275" s="10"/>
      <c r="D275" s="11"/>
      <c r="E275" s="11"/>
      <c r="F275" s="11"/>
      <c r="G275" s="11"/>
      <c r="H275" s="11"/>
      <c r="I275" s="11"/>
      <c r="J275" s="11"/>
      <c r="K275" s="11"/>
      <c r="L275" s="11"/>
      <c r="M275" s="11">
        <v>9000</v>
      </c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2"/>
    </row>
    <row r="276" spans="1:25" ht="15.75" x14ac:dyDescent="0.25">
      <c r="A276" s="8">
        <v>28</v>
      </c>
      <c r="B276" s="60" t="s">
        <v>161</v>
      </c>
      <c r="C276" s="10"/>
      <c r="D276" s="11"/>
      <c r="E276" s="11"/>
      <c r="F276" s="11"/>
      <c r="G276" s="11"/>
      <c r="H276" s="11"/>
      <c r="I276" s="11"/>
      <c r="J276" s="11"/>
      <c r="K276" s="11"/>
      <c r="L276" s="11"/>
      <c r="M276" s="11">
        <v>9418</v>
      </c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2"/>
    </row>
    <row r="277" spans="1:25" ht="15.75" x14ac:dyDescent="0.25">
      <c r="A277" s="8">
        <v>29</v>
      </c>
      <c r="B277" s="12" t="s">
        <v>40</v>
      </c>
      <c r="C277" s="10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2"/>
    </row>
    <row r="278" spans="1:25" ht="15.75" x14ac:dyDescent="0.25">
      <c r="A278" s="8">
        <v>30</v>
      </c>
      <c r="B278" s="12" t="s">
        <v>41</v>
      </c>
      <c r="C278" s="10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2"/>
    </row>
    <row r="279" spans="1:25" ht="15.75" x14ac:dyDescent="0.25">
      <c r="A279" s="8">
        <v>31</v>
      </c>
      <c r="B279" s="12" t="s">
        <v>42</v>
      </c>
      <c r="C279" s="10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2"/>
    </row>
    <row r="280" spans="1:25" ht="15.75" x14ac:dyDescent="0.25">
      <c r="A280" s="8">
        <v>32</v>
      </c>
      <c r="B280" s="12" t="s">
        <v>43</v>
      </c>
      <c r="C280" s="10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2"/>
    </row>
    <row r="281" spans="1:25" ht="15.75" x14ac:dyDescent="0.25">
      <c r="A281" s="8">
        <v>33</v>
      </c>
      <c r="B281" s="12" t="s">
        <v>44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>
        <v>700</v>
      </c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2"/>
    </row>
    <row r="282" spans="1:25" ht="15.75" x14ac:dyDescent="0.25">
      <c r="A282" s="8">
        <v>34</v>
      </c>
      <c r="B282" s="21" t="s">
        <v>46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2"/>
    </row>
    <row r="283" spans="1:25" ht="15.75" x14ac:dyDescent="0.25">
      <c r="A283" s="8">
        <v>35</v>
      </c>
      <c r="B283" s="12" t="s">
        <v>47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2"/>
    </row>
    <row r="284" spans="1:25" ht="15.75" x14ac:dyDescent="0.25">
      <c r="A284" s="8">
        <v>36</v>
      </c>
      <c r="B284" s="12" t="s">
        <v>48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2"/>
    </row>
    <row r="285" spans="1:25" ht="15.75" x14ac:dyDescent="0.25">
      <c r="A285" s="8">
        <v>37</v>
      </c>
      <c r="B285" s="12" t="s">
        <v>49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2"/>
    </row>
    <row r="286" spans="1:25" ht="15.75" x14ac:dyDescent="0.25">
      <c r="A286" s="8">
        <v>38</v>
      </c>
      <c r="B286" s="12" t="s">
        <v>50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2"/>
    </row>
    <row r="287" spans="1:25" ht="15.75" x14ac:dyDescent="0.25">
      <c r="A287" s="8">
        <v>39</v>
      </c>
      <c r="B287" s="12" t="s">
        <v>51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2"/>
    </row>
    <row r="288" spans="1:25" ht="15.75" x14ac:dyDescent="0.25">
      <c r="A288" s="8">
        <v>40</v>
      </c>
      <c r="B288" s="12" t="s">
        <v>52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2"/>
    </row>
    <row r="289" spans="1:25" ht="15.75" x14ac:dyDescent="0.25">
      <c r="A289" s="8">
        <v>41</v>
      </c>
      <c r="B289" s="12" t="s">
        <v>53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2"/>
    </row>
    <row r="290" spans="1:25" ht="15.75" x14ac:dyDescent="0.25">
      <c r="A290" s="8">
        <v>42</v>
      </c>
      <c r="B290" s="12" t="s">
        <v>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2"/>
    </row>
    <row r="291" spans="1:25" ht="15.75" x14ac:dyDescent="0.25">
      <c r="A291" s="8">
        <v>43</v>
      </c>
      <c r="B291" s="12" t="s">
        <v>55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2"/>
    </row>
    <row r="292" spans="1:25" ht="15.75" x14ac:dyDescent="0.25">
      <c r="A292" s="8">
        <v>44</v>
      </c>
      <c r="B292" s="12" t="s">
        <v>56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2"/>
    </row>
    <row r="293" spans="1:25" ht="15.75" x14ac:dyDescent="0.25">
      <c r="A293" s="8">
        <v>45</v>
      </c>
      <c r="B293" s="21" t="s">
        <v>57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2"/>
    </row>
    <row r="294" spans="1:25" ht="15.75" x14ac:dyDescent="0.25">
      <c r="A294" s="8">
        <v>46</v>
      </c>
      <c r="B294" s="22" t="s">
        <v>58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2"/>
    </row>
    <row r="295" spans="1:25" ht="15.75" x14ac:dyDescent="0.25">
      <c r="A295" s="8">
        <v>47</v>
      </c>
      <c r="B295" s="22" t="s">
        <v>59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2"/>
    </row>
    <row r="296" spans="1:25" ht="15.75" x14ac:dyDescent="0.25">
      <c r="A296" s="8">
        <v>48</v>
      </c>
      <c r="B296" s="22" t="s">
        <v>60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2"/>
    </row>
    <row r="297" spans="1:25" ht="15.75" x14ac:dyDescent="0.25">
      <c r="A297" s="8">
        <v>49</v>
      </c>
      <c r="B297" s="23" t="s">
        <v>61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2"/>
    </row>
    <row r="298" spans="1:25" ht="15.75" x14ac:dyDescent="0.25">
      <c r="A298" s="8">
        <v>50</v>
      </c>
      <c r="B298" s="21" t="s">
        <v>152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59">
        <v>5945.2054794520545</v>
      </c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2"/>
    </row>
    <row r="299" spans="1:25" ht="15.75" x14ac:dyDescent="0.25">
      <c r="A299" s="8">
        <v>51</v>
      </c>
      <c r="B299" s="21" t="s">
        <v>153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59">
        <v>1917.8082191780823</v>
      </c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2"/>
    </row>
    <row r="300" spans="1:25" ht="15.75" x14ac:dyDescent="0.25">
      <c r="A300" s="8">
        <v>52</v>
      </c>
      <c r="B300" s="21" t="s">
        <v>154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59">
        <v>1917.8082191780823</v>
      </c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2"/>
    </row>
    <row r="301" spans="1:25" ht="15.75" x14ac:dyDescent="0.25">
      <c r="A301" s="8">
        <v>53</v>
      </c>
      <c r="B301" s="21" t="s">
        <v>155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59">
        <v>2876.7123287671234</v>
      </c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2"/>
    </row>
    <row r="302" spans="1:25" ht="15.75" x14ac:dyDescent="0.25">
      <c r="A302" s="8">
        <v>54</v>
      </c>
      <c r="B302" s="21" t="s">
        <v>156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59">
        <v>2876.7123287671234</v>
      </c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2"/>
    </row>
    <row r="303" spans="1:25" ht="15.75" x14ac:dyDescent="0.25">
      <c r="A303" s="8">
        <v>55</v>
      </c>
      <c r="B303" s="58" t="s">
        <v>157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59">
        <v>1764.3835616438357</v>
      </c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2"/>
    </row>
    <row r="304" spans="1:25" ht="15.75" x14ac:dyDescent="0.25">
      <c r="A304" s="8">
        <v>56</v>
      </c>
      <c r="B304" s="58" t="s">
        <v>158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59">
        <v>1764.3835616438357</v>
      </c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2"/>
    </row>
    <row r="305" spans="1:25" ht="15.75" x14ac:dyDescent="0.25">
      <c r="A305" s="8">
        <v>57</v>
      </c>
      <c r="B305" s="23" t="s">
        <v>147</v>
      </c>
      <c r="C305" s="11">
        <v>1000</v>
      </c>
      <c r="D305" s="11">
        <v>3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2"/>
    </row>
    <row r="306" spans="1:25" ht="15.75" x14ac:dyDescent="0.25">
      <c r="A306" s="8">
        <v>58</v>
      </c>
      <c r="B306" s="23" t="s">
        <v>148</v>
      </c>
      <c r="C306" s="11"/>
      <c r="D306" s="11">
        <v>25</v>
      </c>
      <c r="E306" s="11">
        <v>30</v>
      </c>
      <c r="F306" s="11"/>
      <c r="G306" s="11">
        <v>5</v>
      </c>
      <c r="H306" s="11">
        <v>5</v>
      </c>
      <c r="I306" s="11">
        <v>5</v>
      </c>
      <c r="J306" s="11">
        <v>5</v>
      </c>
      <c r="K306" s="11"/>
      <c r="L306" s="11"/>
      <c r="M306" s="11">
        <v>15</v>
      </c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2"/>
    </row>
    <row r="307" spans="1:25" ht="15.75" x14ac:dyDescent="0.25">
      <c r="A307" s="8">
        <v>59</v>
      </c>
      <c r="B307" s="23" t="s">
        <v>138</v>
      </c>
      <c r="C307" s="11"/>
      <c r="D307" s="11">
        <v>2124</v>
      </c>
      <c r="E307" s="11">
        <v>2250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>
        <v>600</v>
      </c>
      <c r="Y307" s="12"/>
    </row>
    <row r="308" spans="1:25" ht="15.75" x14ac:dyDescent="0.25">
      <c r="A308" s="8">
        <v>60</v>
      </c>
      <c r="B308" s="23" t="s">
        <v>159</v>
      </c>
      <c r="C308" s="11">
        <v>500</v>
      </c>
      <c r="D308" s="11">
        <v>500</v>
      </c>
      <c r="E308" s="11">
        <f>216+500</f>
        <v>716</v>
      </c>
      <c r="F308" s="11"/>
      <c r="G308" s="11"/>
      <c r="H308" s="11"/>
      <c r="I308" s="11"/>
      <c r="J308" s="11"/>
      <c r="K308" s="11"/>
      <c r="L308" s="11">
        <v>20</v>
      </c>
      <c r="M308" s="11">
        <v>150</v>
      </c>
      <c r="N308" s="11">
        <v>20</v>
      </c>
      <c r="O308" s="11"/>
      <c r="P308" s="11"/>
      <c r="Q308" s="11"/>
      <c r="R308" s="11"/>
      <c r="S308" s="11"/>
      <c r="T308" s="11"/>
      <c r="U308" s="11"/>
      <c r="V308" s="11"/>
      <c r="W308" s="11">
        <v>1250</v>
      </c>
      <c r="X308" s="11"/>
      <c r="Y308" s="12"/>
    </row>
    <row r="309" spans="1:25" ht="15.75" x14ac:dyDescent="0.25">
      <c r="A309" s="8">
        <v>61</v>
      </c>
      <c r="B309" s="23" t="s">
        <v>160</v>
      </c>
      <c r="C309" s="11"/>
      <c r="D309" s="11">
        <v>100</v>
      </c>
      <c r="E309" s="11">
        <v>208</v>
      </c>
      <c r="F309" s="11"/>
      <c r="G309" s="11"/>
      <c r="H309" s="11"/>
      <c r="I309" s="11"/>
      <c r="J309" s="11"/>
      <c r="K309" s="11"/>
      <c r="L309" s="11"/>
      <c r="M309" s="11">
        <v>150</v>
      </c>
      <c r="N309" s="11"/>
      <c r="O309" s="11"/>
      <c r="P309" s="11"/>
      <c r="Q309" s="11"/>
      <c r="R309" s="11"/>
      <c r="S309" s="11"/>
      <c r="T309" s="11"/>
      <c r="U309" s="11"/>
      <c r="V309" s="11"/>
      <c r="W309" s="11">
        <v>250</v>
      </c>
      <c r="X309" s="11"/>
      <c r="Y309" s="12"/>
    </row>
    <row r="310" spans="1:25" ht="15.75" x14ac:dyDescent="0.25">
      <c r="A310" s="8">
        <v>62</v>
      </c>
      <c r="B310" s="22" t="s">
        <v>62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2"/>
    </row>
    <row r="311" spans="1:25" ht="15.75" x14ac:dyDescent="0.25">
      <c r="A311" s="8"/>
      <c r="B311" s="24" t="s">
        <v>63</v>
      </c>
      <c r="C311" s="25">
        <f>SUM(C249:C310)</f>
        <v>713578.33333333337</v>
      </c>
      <c r="D311" s="25">
        <f t="shared" ref="D311:X311" si="34">SUM(D249:D310)</f>
        <v>143239.5</v>
      </c>
      <c r="E311" s="25">
        <f t="shared" si="34"/>
        <v>59617.5</v>
      </c>
      <c r="F311" s="25">
        <f t="shared" si="34"/>
        <v>1145</v>
      </c>
      <c r="G311" s="25">
        <f t="shared" si="34"/>
        <v>2020</v>
      </c>
      <c r="H311" s="25">
        <f t="shared" si="34"/>
        <v>2335</v>
      </c>
      <c r="I311" s="25">
        <f t="shared" si="34"/>
        <v>2896</v>
      </c>
      <c r="J311" s="25">
        <f t="shared" si="34"/>
        <v>2055.5</v>
      </c>
      <c r="K311" s="25">
        <f t="shared" si="34"/>
        <v>1380.5</v>
      </c>
      <c r="L311" s="25">
        <f t="shared" si="34"/>
        <v>14982.333333333332</v>
      </c>
      <c r="M311" s="25">
        <f t="shared" si="34"/>
        <v>37793.5</v>
      </c>
      <c r="N311" s="25">
        <f t="shared" si="34"/>
        <v>34859.013698630137</v>
      </c>
      <c r="O311" s="25">
        <f t="shared" si="34"/>
        <v>7674</v>
      </c>
      <c r="P311" s="25">
        <f t="shared" si="34"/>
        <v>4640</v>
      </c>
      <c r="Q311" s="25">
        <f t="shared" si="34"/>
        <v>3794.3333333333326</v>
      </c>
      <c r="R311" s="25">
        <f t="shared" si="34"/>
        <v>10</v>
      </c>
      <c r="S311" s="25">
        <f t="shared" si="34"/>
        <v>10</v>
      </c>
      <c r="T311" s="25">
        <f t="shared" si="34"/>
        <v>1023.3333333333333</v>
      </c>
      <c r="U311" s="25">
        <f t="shared" si="34"/>
        <v>1007.3333333333333</v>
      </c>
      <c r="V311" s="25">
        <f t="shared" si="34"/>
        <v>1021.3333333333333</v>
      </c>
      <c r="W311" s="25">
        <f t="shared" si="34"/>
        <v>11125</v>
      </c>
      <c r="X311" s="25">
        <f t="shared" si="34"/>
        <v>2778.6666666666665</v>
      </c>
      <c r="Y311" s="26"/>
    </row>
    <row r="314" spans="1:25" ht="15.75" x14ac:dyDescent="0.25">
      <c r="A314" s="67" t="s">
        <v>162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</row>
    <row r="315" spans="1:25" ht="15.75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x14ac:dyDescent="0.25">
      <c r="A316" s="68" t="s">
        <v>1</v>
      </c>
      <c r="B316" s="68" t="s">
        <v>2</v>
      </c>
      <c r="C316" s="69" t="s">
        <v>3</v>
      </c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1"/>
      <c r="Y316" s="4"/>
    </row>
    <row r="317" spans="1:25" ht="47.25" x14ac:dyDescent="0.25">
      <c r="A317" s="68"/>
      <c r="B317" s="68"/>
      <c r="C317" s="3" t="s">
        <v>4</v>
      </c>
      <c r="D317" s="3" t="s">
        <v>5</v>
      </c>
      <c r="E317" s="3" t="s">
        <v>6</v>
      </c>
      <c r="F317" s="48" t="s">
        <v>64</v>
      </c>
      <c r="G317" s="48" t="s">
        <v>65</v>
      </c>
      <c r="H317" s="48" t="s">
        <v>66</v>
      </c>
      <c r="I317" s="48" t="s">
        <v>67</v>
      </c>
      <c r="J317" s="48" t="s">
        <v>68</v>
      </c>
      <c r="K317" s="48" t="s">
        <v>69</v>
      </c>
      <c r="L317" s="3" t="s">
        <v>7</v>
      </c>
      <c r="M317" s="3" t="s">
        <v>8</v>
      </c>
      <c r="N317" s="3" t="s">
        <v>9</v>
      </c>
      <c r="O317" s="49" t="s">
        <v>10</v>
      </c>
      <c r="P317" s="3" t="s">
        <v>11</v>
      </c>
      <c r="Q317" s="3" t="s">
        <v>12</v>
      </c>
      <c r="R317" s="3" t="s">
        <v>13</v>
      </c>
      <c r="S317" s="3" t="s">
        <v>14</v>
      </c>
      <c r="T317" s="3" t="s">
        <v>15</v>
      </c>
      <c r="U317" s="3" t="s">
        <v>16</v>
      </c>
      <c r="V317" s="3" t="s">
        <v>17</v>
      </c>
      <c r="W317" s="3" t="s">
        <v>18</v>
      </c>
      <c r="X317" s="3" t="s">
        <v>19</v>
      </c>
      <c r="Y317" s="7" t="s">
        <v>20</v>
      </c>
    </row>
    <row r="318" spans="1:25" ht="15.75" x14ac:dyDescent="0.25">
      <c r="A318" s="8">
        <v>1</v>
      </c>
      <c r="B318" s="9" t="s">
        <v>21</v>
      </c>
      <c r="C318" s="10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2"/>
    </row>
    <row r="319" spans="1:25" ht="15.75" x14ac:dyDescent="0.25">
      <c r="A319" s="8">
        <v>2</v>
      </c>
      <c r="B319" s="13" t="s">
        <v>22</v>
      </c>
      <c r="C319" s="15">
        <v>1000</v>
      </c>
      <c r="D319" s="11">
        <v>3400</v>
      </c>
      <c r="E319" s="11">
        <f>0.9*10863</f>
        <v>9776.7000000000007</v>
      </c>
      <c r="F319" s="11">
        <v>0</v>
      </c>
      <c r="G319" s="11">
        <v>10</v>
      </c>
      <c r="H319" s="11">
        <v>10</v>
      </c>
      <c r="I319" s="11">
        <v>6</v>
      </c>
      <c r="J319" s="11">
        <v>38</v>
      </c>
      <c r="K319" s="11"/>
      <c r="L319" s="11">
        <v>900</v>
      </c>
      <c r="M319" s="11">
        <v>1000</v>
      </c>
      <c r="N319" s="11">
        <v>126</v>
      </c>
      <c r="O319" s="11">
        <v>67</v>
      </c>
      <c r="P319" s="11"/>
      <c r="Q319" s="11">
        <v>66</v>
      </c>
      <c r="R319" s="11"/>
      <c r="S319" s="11"/>
      <c r="T319" s="11">
        <v>5</v>
      </c>
      <c r="U319" s="11">
        <v>44</v>
      </c>
      <c r="V319" s="11">
        <v>3</v>
      </c>
      <c r="W319" s="11"/>
      <c r="X319" s="11"/>
      <c r="Y319" s="12"/>
    </row>
    <row r="320" spans="1:25" ht="15.75" x14ac:dyDescent="0.25">
      <c r="A320" s="8">
        <v>3</v>
      </c>
      <c r="B320" s="13" t="s">
        <v>23</v>
      </c>
      <c r="C320" s="10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2"/>
    </row>
    <row r="321" spans="1:25" ht="15.75" x14ac:dyDescent="0.25">
      <c r="A321" s="8">
        <v>4</v>
      </c>
      <c r="B321" s="13" t="s">
        <v>24</v>
      </c>
      <c r="C321" s="10">
        <f>C322</f>
        <v>6830</v>
      </c>
      <c r="D321" s="10">
        <v>13500</v>
      </c>
      <c r="E321" s="10">
        <f>E322</f>
        <v>9286</v>
      </c>
      <c r="F321" s="11"/>
      <c r="G321" s="11"/>
      <c r="H321" s="11"/>
      <c r="I321" s="11"/>
      <c r="J321" s="11"/>
      <c r="K321" s="11"/>
      <c r="L321" s="11">
        <v>2788</v>
      </c>
      <c r="M321" s="11">
        <v>50</v>
      </c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2"/>
    </row>
    <row r="322" spans="1:25" ht="15.75" x14ac:dyDescent="0.25">
      <c r="A322" s="8">
        <v>5</v>
      </c>
      <c r="B322" s="13" t="s">
        <v>25</v>
      </c>
      <c r="C322" s="15">
        <v>6830</v>
      </c>
      <c r="D322" s="11">
        <v>3059</v>
      </c>
      <c r="E322" s="11">
        <v>9286</v>
      </c>
      <c r="F322" s="11"/>
      <c r="G322" s="11"/>
      <c r="H322" s="11"/>
      <c r="I322" s="11"/>
      <c r="J322" s="11"/>
      <c r="K322" s="11"/>
      <c r="L322" s="11">
        <v>2788</v>
      </c>
      <c r="M322" s="11">
        <v>50</v>
      </c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2"/>
    </row>
    <row r="323" spans="1:25" ht="15.75" x14ac:dyDescent="0.25">
      <c r="A323" s="8">
        <v>6</v>
      </c>
      <c r="B323" s="13" t="s">
        <v>26</v>
      </c>
      <c r="C323" s="15">
        <v>7501</v>
      </c>
      <c r="D323" s="11">
        <v>5985</v>
      </c>
      <c r="E323" s="11">
        <f>11882*0.9</f>
        <v>10693.800000000001</v>
      </c>
      <c r="F323" s="11"/>
      <c r="G323" s="11"/>
      <c r="H323" s="11"/>
      <c r="I323" s="11"/>
      <c r="J323" s="11"/>
      <c r="K323" s="11"/>
      <c r="L323" s="11">
        <v>2745</v>
      </c>
      <c r="M323" s="16">
        <v>900</v>
      </c>
      <c r="N323" s="11"/>
      <c r="O323" s="11"/>
      <c r="P323" s="14"/>
      <c r="Q323" s="11"/>
      <c r="R323" s="11"/>
      <c r="S323" s="11"/>
      <c r="T323" s="11"/>
      <c r="U323" s="11"/>
      <c r="V323" s="11"/>
      <c r="W323" s="11">
        <v>5839</v>
      </c>
      <c r="X323" s="11"/>
      <c r="Y323" s="12"/>
    </row>
    <row r="324" spans="1:25" ht="15.75" x14ac:dyDescent="0.25">
      <c r="A324" s="8">
        <v>7</v>
      </c>
      <c r="B324" s="13" t="s">
        <v>33</v>
      </c>
      <c r="C324" s="15">
        <v>6830</v>
      </c>
      <c r="D324" s="11">
        <v>3059</v>
      </c>
      <c r="E324" s="11">
        <v>9286</v>
      </c>
      <c r="F324" s="11"/>
      <c r="G324" s="11"/>
      <c r="H324" s="11"/>
      <c r="I324" s="11"/>
      <c r="J324" s="11"/>
      <c r="K324" s="11"/>
      <c r="L324" s="11">
        <v>2788</v>
      </c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2"/>
    </row>
    <row r="325" spans="1:25" ht="15.75" x14ac:dyDescent="0.25">
      <c r="A325" s="8">
        <v>8</v>
      </c>
      <c r="B325" s="13" t="s">
        <v>32</v>
      </c>
      <c r="C325" s="15">
        <f>C324/2</f>
        <v>3415</v>
      </c>
      <c r="D325" s="15">
        <v>183</v>
      </c>
      <c r="E325" s="15">
        <v>27</v>
      </c>
      <c r="F325" s="11"/>
      <c r="G325" s="11"/>
      <c r="H325" s="11"/>
      <c r="I325" s="11"/>
      <c r="J325" s="11"/>
      <c r="K325" s="11"/>
      <c r="L325" s="11">
        <v>1359</v>
      </c>
      <c r="M325" s="16"/>
      <c r="N325" s="11"/>
      <c r="O325" s="11"/>
      <c r="P325" s="14"/>
      <c r="Q325" s="11"/>
      <c r="R325" s="11"/>
      <c r="S325" s="11"/>
      <c r="T325" s="11"/>
      <c r="U325" s="11"/>
      <c r="V325" s="11"/>
      <c r="W325" s="11"/>
      <c r="X325" s="11">
        <v>75</v>
      </c>
      <c r="Y325" s="12"/>
    </row>
    <row r="326" spans="1:25" ht="15.75" x14ac:dyDescent="0.25">
      <c r="A326" s="8">
        <v>9</v>
      </c>
      <c r="B326" s="12" t="s">
        <v>45</v>
      </c>
      <c r="C326" s="11"/>
      <c r="D326" s="11">
        <v>625</v>
      </c>
      <c r="E326" s="11">
        <v>1608</v>
      </c>
      <c r="F326" s="11"/>
      <c r="G326" s="11"/>
      <c r="H326" s="11"/>
      <c r="I326" s="11"/>
      <c r="J326" s="11"/>
      <c r="K326" s="11"/>
      <c r="L326" s="11">
        <v>105</v>
      </c>
      <c r="M326" s="11">
        <v>78</v>
      </c>
      <c r="N326" s="11"/>
      <c r="O326" s="11"/>
      <c r="P326" s="11"/>
      <c r="Q326" s="11"/>
      <c r="R326" s="11"/>
      <c r="S326" s="11"/>
      <c r="T326" s="11"/>
      <c r="U326" s="11"/>
      <c r="V326" s="11"/>
      <c r="W326" s="11">
        <v>43</v>
      </c>
      <c r="X326" s="11">
        <v>459</v>
      </c>
      <c r="Y326" s="12"/>
    </row>
    <row r="327" spans="1:25" ht="15.75" x14ac:dyDescent="0.25">
      <c r="A327" s="8">
        <v>10</v>
      </c>
      <c r="B327" s="13" t="s">
        <v>28</v>
      </c>
      <c r="C327" s="10">
        <v>585485</v>
      </c>
      <c r="D327" s="11">
        <v>105444</v>
      </c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>
        <v>427</v>
      </c>
      <c r="P327" s="11"/>
      <c r="Q327" s="11"/>
      <c r="R327" s="11"/>
      <c r="S327" s="11"/>
      <c r="T327" s="11"/>
      <c r="U327" s="11"/>
      <c r="V327" s="11"/>
      <c r="W327" s="11">
        <v>3483</v>
      </c>
      <c r="X327" s="11"/>
      <c r="Y327" s="12"/>
    </row>
    <row r="328" spans="1:25" ht="15.75" x14ac:dyDescent="0.25">
      <c r="A328" s="8">
        <v>11</v>
      </c>
      <c r="B328" s="13" t="s">
        <v>29</v>
      </c>
      <c r="C328" s="10">
        <v>125</v>
      </c>
      <c r="D328" s="11">
        <v>220</v>
      </c>
      <c r="E328" s="11">
        <v>200</v>
      </c>
      <c r="F328" s="18">
        <v>230</v>
      </c>
      <c r="G328" s="51">
        <v>65</v>
      </c>
      <c r="H328" s="11">
        <v>40</v>
      </c>
      <c r="I328" s="11">
        <v>210</v>
      </c>
      <c r="J328" s="11">
        <v>85</v>
      </c>
      <c r="K328" s="11">
        <v>15</v>
      </c>
      <c r="L328" s="11">
        <v>142</v>
      </c>
      <c r="M328" s="11">
        <v>275</v>
      </c>
      <c r="N328" s="11">
        <v>910</v>
      </c>
      <c r="O328" s="11">
        <v>1530</v>
      </c>
      <c r="P328" s="11">
        <v>80</v>
      </c>
      <c r="Q328" s="11">
        <v>350</v>
      </c>
      <c r="R328" s="11"/>
      <c r="S328" s="11"/>
      <c r="T328" s="11"/>
      <c r="U328" s="11"/>
      <c r="V328" s="11">
        <v>50</v>
      </c>
      <c r="W328" s="11"/>
      <c r="X328" s="11">
        <v>50</v>
      </c>
      <c r="Y328" s="12"/>
    </row>
    <row r="329" spans="1:25" ht="15.75" x14ac:dyDescent="0.25">
      <c r="A329" s="8">
        <v>12</v>
      </c>
      <c r="B329" s="13" t="s">
        <v>30</v>
      </c>
      <c r="C329" s="17">
        <v>6000</v>
      </c>
      <c r="D329" s="11">
        <v>2000</v>
      </c>
      <c r="E329" s="11">
        <v>2000</v>
      </c>
      <c r="F329" s="18">
        <v>190</v>
      </c>
      <c r="G329" s="18">
        <v>250</v>
      </c>
      <c r="H329" s="18">
        <v>250</v>
      </c>
      <c r="I329" s="18">
        <v>900</v>
      </c>
      <c r="J329" s="18">
        <v>500</v>
      </c>
      <c r="K329" s="11">
        <v>300</v>
      </c>
      <c r="L329" s="11"/>
      <c r="M329" s="11">
        <v>500</v>
      </c>
      <c r="N329" s="11">
        <v>1000</v>
      </c>
      <c r="O329" s="11">
        <v>550</v>
      </c>
      <c r="P329" s="11">
        <v>200</v>
      </c>
      <c r="Q329" s="11"/>
      <c r="R329" s="18"/>
      <c r="S329" s="18"/>
      <c r="T329" s="11"/>
      <c r="U329" s="11"/>
      <c r="V329" s="11"/>
      <c r="W329" s="11"/>
      <c r="X329" s="11">
        <v>300</v>
      </c>
      <c r="Y329" s="12"/>
    </row>
    <row r="330" spans="1:25" ht="15.75" x14ac:dyDescent="0.25">
      <c r="A330" s="8">
        <v>13</v>
      </c>
      <c r="B330" s="13" t="s">
        <v>31</v>
      </c>
      <c r="C330" s="10">
        <v>57000</v>
      </c>
      <c r="D330" s="11">
        <v>900</v>
      </c>
      <c r="E330" s="11">
        <v>950</v>
      </c>
      <c r="F330" s="18">
        <v>350</v>
      </c>
      <c r="G330" s="51">
        <v>950</v>
      </c>
      <c r="H330" s="11">
        <v>970</v>
      </c>
      <c r="I330" s="11">
        <v>600</v>
      </c>
      <c r="J330" s="11">
        <v>570</v>
      </c>
      <c r="K330" s="11">
        <v>360</v>
      </c>
      <c r="L330" s="11">
        <v>350</v>
      </c>
      <c r="M330" s="11">
        <v>950</v>
      </c>
      <c r="N330" s="11">
        <v>11500</v>
      </c>
      <c r="O330" s="11">
        <v>2500</v>
      </c>
      <c r="P330" s="11">
        <v>350</v>
      </c>
      <c r="Q330" s="11">
        <v>950</v>
      </c>
      <c r="R330" s="11"/>
      <c r="S330" s="11"/>
      <c r="T330" s="11">
        <v>550</v>
      </c>
      <c r="U330" s="11">
        <v>520</v>
      </c>
      <c r="V330" s="11">
        <v>500</v>
      </c>
      <c r="W330" s="11"/>
      <c r="X330" s="11">
        <v>370</v>
      </c>
      <c r="Y330" s="12"/>
    </row>
    <row r="331" spans="1:25" ht="15.75" x14ac:dyDescent="0.25">
      <c r="A331" s="8">
        <v>14</v>
      </c>
      <c r="B331" s="13" t="s">
        <v>34</v>
      </c>
      <c r="C331" s="10">
        <f>(C328+C329+C330)/3</f>
        <v>21041.666666666668</v>
      </c>
      <c r="D331" s="10">
        <f t="shared" ref="D331:M331" si="35">(D328+D329+D330)/3</f>
        <v>1040</v>
      </c>
      <c r="E331" s="10">
        <f t="shared" si="35"/>
        <v>1050</v>
      </c>
      <c r="F331" s="10">
        <f t="shared" si="35"/>
        <v>256.66666666666669</v>
      </c>
      <c r="G331" s="10">
        <f t="shared" si="35"/>
        <v>421.66666666666669</v>
      </c>
      <c r="H331" s="10">
        <f t="shared" si="35"/>
        <v>420</v>
      </c>
      <c r="I331" s="10">
        <f t="shared" si="35"/>
        <v>570</v>
      </c>
      <c r="J331" s="10">
        <f t="shared" si="35"/>
        <v>385</v>
      </c>
      <c r="K331" s="10">
        <f t="shared" si="35"/>
        <v>225</v>
      </c>
      <c r="L331" s="10">
        <f t="shared" si="35"/>
        <v>164</v>
      </c>
      <c r="M331" s="10">
        <f t="shared" si="35"/>
        <v>575</v>
      </c>
      <c r="N331" s="10">
        <v>1000</v>
      </c>
      <c r="O331" s="10">
        <f t="shared" ref="O331:X331" si="36">(O328+O329+O330)/3</f>
        <v>1526.6666666666667</v>
      </c>
      <c r="P331" s="10">
        <f t="shared" si="36"/>
        <v>210</v>
      </c>
      <c r="Q331" s="10">
        <f t="shared" si="36"/>
        <v>433.33333333333331</v>
      </c>
      <c r="R331" s="10">
        <f t="shared" si="36"/>
        <v>0</v>
      </c>
      <c r="S331" s="10">
        <f t="shared" si="36"/>
        <v>0</v>
      </c>
      <c r="T331" s="10">
        <f t="shared" si="36"/>
        <v>183.33333333333334</v>
      </c>
      <c r="U331" s="10">
        <f t="shared" si="36"/>
        <v>173.33333333333334</v>
      </c>
      <c r="V331" s="10">
        <f t="shared" si="36"/>
        <v>183.33333333333334</v>
      </c>
      <c r="W331" s="10">
        <f t="shared" si="36"/>
        <v>0</v>
      </c>
      <c r="X331" s="10">
        <f t="shared" si="36"/>
        <v>240</v>
      </c>
      <c r="Y331" s="12"/>
    </row>
    <row r="332" spans="1:25" ht="15.75" x14ac:dyDescent="0.25">
      <c r="A332" s="8">
        <v>15</v>
      </c>
      <c r="B332" s="13" t="s">
        <v>37</v>
      </c>
      <c r="C332" s="15">
        <v>4500</v>
      </c>
      <c r="D332" s="11">
        <v>360</v>
      </c>
      <c r="E332" s="11">
        <f>1080+110</f>
        <v>1190</v>
      </c>
      <c r="F332" s="11"/>
      <c r="G332" s="51">
        <v>150</v>
      </c>
      <c r="H332" s="11">
        <v>290</v>
      </c>
      <c r="I332" s="11">
        <v>240</v>
      </c>
      <c r="J332" s="11">
        <v>150</v>
      </c>
      <c r="K332" s="11">
        <v>133</v>
      </c>
      <c r="L332" s="11">
        <v>800</v>
      </c>
      <c r="M332" s="11">
        <v>230</v>
      </c>
      <c r="N332" s="11">
        <v>1310</v>
      </c>
      <c r="O332" s="11">
        <v>1120</v>
      </c>
      <c r="P332" s="11">
        <v>110</v>
      </c>
      <c r="Q332" s="11">
        <v>1280</v>
      </c>
      <c r="R332" s="11"/>
      <c r="S332" s="11"/>
      <c r="T332" s="11"/>
      <c r="U332" s="11"/>
      <c r="V332" s="11"/>
      <c r="W332" s="11">
        <v>260</v>
      </c>
      <c r="X332" s="11">
        <v>223</v>
      </c>
      <c r="Y332" s="12"/>
    </row>
    <row r="333" spans="1:25" ht="15.75" x14ac:dyDescent="0.25">
      <c r="A333" s="8">
        <v>16</v>
      </c>
      <c r="B333" s="13" t="s">
        <v>71</v>
      </c>
      <c r="C333" s="15">
        <v>4000</v>
      </c>
      <c r="D333" s="15">
        <f>(((D328+D329+D330)/3)/2)-10</f>
        <v>510</v>
      </c>
      <c r="E333" s="15">
        <f t="shared" ref="E333:M333" si="37">(((E328+E329+E330)/3)/2)-10</f>
        <v>515</v>
      </c>
      <c r="F333" s="15">
        <f t="shared" si="37"/>
        <v>118.33333333333334</v>
      </c>
      <c r="G333" s="15">
        <f t="shared" si="37"/>
        <v>200.83333333333334</v>
      </c>
      <c r="H333" s="15">
        <f t="shared" si="37"/>
        <v>200</v>
      </c>
      <c r="I333" s="15">
        <f t="shared" si="37"/>
        <v>275</v>
      </c>
      <c r="J333" s="15">
        <f t="shared" si="37"/>
        <v>182.5</v>
      </c>
      <c r="K333" s="15">
        <f t="shared" si="37"/>
        <v>102.5</v>
      </c>
      <c r="L333" s="15">
        <f t="shared" si="37"/>
        <v>72</v>
      </c>
      <c r="M333" s="15">
        <f t="shared" si="37"/>
        <v>277.5</v>
      </c>
      <c r="N333" s="15"/>
      <c r="O333" s="15">
        <f t="shared" ref="O333:V333" si="38">(((O328+O329+O330)/3)/2)-10</f>
        <v>753.33333333333337</v>
      </c>
      <c r="P333" s="15">
        <f t="shared" si="38"/>
        <v>95</v>
      </c>
      <c r="Q333" s="15">
        <f t="shared" si="38"/>
        <v>206.66666666666666</v>
      </c>
      <c r="R333" s="15">
        <f t="shared" si="38"/>
        <v>-10</v>
      </c>
      <c r="S333" s="15">
        <f t="shared" si="38"/>
        <v>-10</v>
      </c>
      <c r="T333" s="15">
        <f t="shared" si="38"/>
        <v>81.666666666666671</v>
      </c>
      <c r="U333" s="15">
        <f t="shared" si="38"/>
        <v>76.666666666666671</v>
      </c>
      <c r="V333" s="15">
        <f t="shared" si="38"/>
        <v>81.666666666666671</v>
      </c>
      <c r="W333" s="15"/>
      <c r="X333" s="15">
        <f t="shared" ref="X333" si="39">(((X328+X329+X330)/3)/2)-10</f>
        <v>110</v>
      </c>
      <c r="Y333" s="12"/>
    </row>
    <row r="334" spans="1:25" ht="15.75" x14ac:dyDescent="0.25">
      <c r="A334" s="8">
        <v>17</v>
      </c>
      <c r="B334" s="13" t="s">
        <v>75</v>
      </c>
      <c r="C334" s="15">
        <v>100</v>
      </c>
      <c r="D334" s="15">
        <v>50</v>
      </c>
      <c r="E334" s="15">
        <f>300*0.9</f>
        <v>270</v>
      </c>
      <c r="F334" s="15">
        <v>50</v>
      </c>
      <c r="G334" s="15">
        <v>50</v>
      </c>
      <c r="H334" s="15">
        <v>100</v>
      </c>
      <c r="I334" s="15">
        <v>50</v>
      </c>
      <c r="J334" s="15">
        <v>50</v>
      </c>
      <c r="K334" s="15">
        <f t="shared" ref="K334:L334" si="40">K333+10</f>
        <v>112.5</v>
      </c>
      <c r="L334" s="15">
        <f t="shared" si="40"/>
        <v>82</v>
      </c>
      <c r="M334" s="15">
        <v>100</v>
      </c>
      <c r="N334" s="15">
        <v>100</v>
      </c>
      <c r="O334" s="15">
        <v>100</v>
      </c>
      <c r="P334" s="15">
        <v>100</v>
      </c>
      <c r="Q334" s="15">
        <f t="shared" ref="Q334:V334" si="41">Q333+10</f>
        <v>216.66666666666666</v>
      </c>
      <c r="R334" s="15">
        <f t="shared" si="41"/>
        <v>0</v>
      </c>
      <c r="S334" s="15">
        <f t="shared" si="41"/>
        <v>0</v>
      </c>
      <c r="T334" s="15">
        <f t="shared" si="41"/>
        <v>91.666666666666671</v>
      </c>
      <c r="U334" s="15">
        <f t="shared" si="41"/>
        <v>86.666666666666671</v>
      </c>
      <c r="V334" s="15">
        <f t="shared" si="41"/>
        <v>91.666666666666671</v>
      </c>
      <c r="W334" s="15"/>
      <c r="X334" s="15">
        <f t="shared" ref="X334" si="42">X333+10</f>
        <v>120</v>
      </c>
      <c r="Y334" s="12"/>
    </row>
    <row r="335" spans="1:25" ht="15.75" x14ac:dyDescent="0.25">
      <c r="A335" s="8">
        <v>18</v>
      </c>
      <c r="B335" s="13" t="s">
        <v>74</v>
      </c>
      <c r="C335" s="15"/>
      <c r="D335" s="11">
        <f>D334+20</f>
        <v>70</v>
      </c>
      <c r="E335" s="11">
        <f t="shared" ref="E335:V335" si="43">E334+20</f>
        <v>290</v>
      </c>
      <c r="F335" s="11">
        <f t="shared" si="43"/>
        <v>70</v>
      </c>
      <c r="G335" s="11">
        <f t="shared" si="43"/>
        <v>70</v>
      </c>
      <c r="H335" s="11">
        <f t="shared" si="43"/>
        <v>120</v>
      </c>
      <c r="I335" s="11">
        <f t="shared" si="43"/>
        <v>70</v>
      </c>
      <c r="J335" s="11">
        <f t="shared" si="43"/>
        <v>70</v>
      </c>
      <c r="K335" s="11">
        <f t="shared" si="43"/>
        <v>132.5</v>
      </c>
      <c r="L335" s="11">
        <f t="shared" si="43"/>
        <v>102</v>
      </c>
      <c r="M335" s="11">
        <f t="shared" si="43"/>
        <v>120</v>
      </c>
      <c r="N335" s="11">
        <f t="shared" si="43"/>
        <v>120</v>
      </c>
      <c r="O335" s="11">
        <f t="shared" si="43"/>
        <v>120</v>
      </c>
      <c r="P335" s="11">
        <f t="shared" si="43"/>
        <v>120</v>
      </c>
      <c r="Q335" s="11">
        <f t="shared" si="43"/>
        <v>236.66666666666666</v>
      </c>
      <c r="R335" s="11">
        <f t="shared" si="43"/>
        <v>20</v>
      </c>
      <c r="S335" s="11">
        <f t="shared" si="43"/>
        <v>20</v>
      </c>
      <c r="T335" s="11">
        <f t="shared" si="43"/>
        <v>111.66666666666667</v>
      </c>
      <c r="U335" s="11">
        <f t="shared" si="43"/>
        <v>106.66666666666667</v>
      </c>
      <c r="V335" s="11">
        <f t="shared" si="43"/>
        <v>111.66666666666667</v>
      </c>
      <c r="W335" s="11"/>
      <c r="X335" s="11">
        <f t="shared" ref="X335" si="44">X334+20</f>
        <v>140</v>
      </c>
      <c r="Y335" s="12"/>
    </row>
    <row r="336" spans="1:25" ht="15.75" x14ac:dyDescent="0.25">
      <c r="A336" s="8">
        <v>19</v>
      </c>
      <c r="B336" s="13" t="s">
        <v>115</v>
      </c>
      <c r="C336" s="10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2"/>
    </row>
    <row r="337" spans="1:25" ht="15.75" x14ac:dyDescent="0.25">
      <c r="A337" s="8">
        <v>20</v>
      </c>
      <c r="B337" s="13" t="s">
        <v>116</v>
      </c>
      <c r="C337" s="10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2"/>
    </row>
    <row r="338" spans="1:25" ht="15.75" x14ac:dyDescent="0.25">
      <c r="A338" s="8">
        <v>21</v>
      </c>
      <c r="B338" s="13" t="s">
        <v>117</v>
      </c>
      <c r="C338" s="10"/>
      <c r="D338" s="11"/>
      <c r="E338" s="11"/>
      <c r="F338" s="11"/>
      <c r="G338" s="11"/>
      <c r="H338" s="11"/>
      <c r="I338" s="11"/>
      <c r="J338" s="11"/>
      <c r="K338" s="11"/>
      <c r="L338" s="19"/>
      <c r="M338" s="11">
        <v>11500</v>
      </c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2"/>
    </row>
    <row r="339" spans="1:25" ht="15.75" x14ac:dyDescent="0.25">
      <c r="A339" s="8">
        <v>22</v>
      </c>
      <c r="B339" s="13" t="s">
        <v>114</v>
      </c>
      <c r="C339" s="10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2"/>
    </row>
    <row r="340" spans="1:25" ht="15.75" x14ac:dyDescent="0.25">
      <c r="A340" s="8">
        <v>23</v>
      </c>
      <c r="B340" s="20" t="s">
        <v>118</v>
      </c>
      <c r="C340" s="10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2"/>
    </row>
    <row r="341" spans="1:25" ht="15.75" x14ac:dyDescent="0.25">
      <c r="A341" s="8">
        <v>24</v>
      </c>
      <c r="B341" s="20" t="s">
        <v>35</v>
      </c>
      <c r="C341" s="10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2"/>
    </row>
    <row r="342" spans="1:25" ht="15.75" x14ac:dyDescent="0.25">
      <c r="A342" s="8">
        <v>25</v>
      </c>
      <c r="B342" s="20" t="s">
        <v>129</v>
      </c>
      <c r="C342" s="10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2"/>
    </row>
    <row r="343" spans="1:25" ht="15.75" x14ac:dyDescent="0.25">
      <c r="A343" s="8">
        <v>26</v>
      </c>
      <c r="B343" s="20" t="s">
        <v>36</v>
      </c>
      <c r="C343" s="10"/>
      <c r="D343" s="11"/>
      <c r="E343" s="11"/>
      <c r="F343" s="11"/>
      <c r="G343" s="11"/>
      <c r="H343" s="11"/>
      <c r="I343" s="11"/>
      <c r="J343" s="11"/>
      <c r="K343" s="11"/>
      <c r="L343" s="11"/>
      <c r="M343" s="11">
        <v>1500</v>
      </c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2"/>
    </row>
    <row r="344" spans="1:25" ht="15.75" x14ac:dyDescent="0.25">
      <c r="A344" s="8">
        <v>27</v>
      </c>
      <c r="B344" s="13" t="s">
        <v>38</v>
      </c>
      <c r="C344" s="10"/>
      <c r="D344" s="11"/>
      <c r="E344" s="11"/>
      <c r="F344" s="11"/>
      <c r="G344" s="11"/>
      <c r="H344" s="11"/>
      <c r="I344" s="11"/>
      <c r="J344" s="11"/>
      <c r="K344" s="11"/>
      <c r="L344" s="11"/>
      <c r="M344" s="11">
        <v>9000</v>
      </c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2"/>
    </row>
    <row r="345" spans="1:25" ht="15.75" x14ac:dyDescent="0.25">
      <c r="A345" s="8">
        <v>28</v>
      </c>
      <c r="B345" s="60" t="s">
        <v>161</v>
      </c>
      <c r="C345" s="10"/>
      <c r="D345" s="11"/>
      <c r="E345" s="11"/>
      <c r="F345" s="11"/>
      <c r="G345" s="11"/>
      <c r="H345" s="11"/>
      <c r="I345" s="11"/>
      <c r="J345" s="11"/>
      <c r="K345" s="11"/>
      <c r="L345" s="11"/>
      <c r="M345" s="11">
        <v>9418</v>
      </c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2"/>
    </row>
    <row r="346" spans="1:25" ht="15.75" x14ac:dyDescent="0.25">
      <c r="A346" s="8">
        <v>29</v>
      </c>
      <c r="B346" s="12" t="s">
        <v>40</v>
      </c>
      <c r="C346" s="10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2"/>
    </row>
    <row r="347" spans="1:25" ht="15.75" x14ac:dyDescent="0.25">
      <c r="A347" s="8">
        <v>30</v>
      </c>
      <c r="B347" s="12" t="s">
        <v>41</v>
      </c>
      <c r="C347" s="10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2"/>
    </row>
    <row r="348" spans="1:25" ht="15.75" x14ac:dyDescent="0.25">
      <c r="A348" s="8">
        <v>31</v>
      </c>
      <c r="B348" s="12" t="s">
        <v>42</v>
      </c>
      <c r="C348" s="10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2"/>
    </row>
    <row r="349" spans="1:25" ht="15.75" x14ac:dyDescent="0.25">
      <c r="A349" s="8">
        <v>32</v>
      </c>
      <c r="B349" s="12" t="s">
        <v>43</v>
      </c>
      <c r="C349" s="10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2"/>
    </row>
    <row r="350" spans="1:25" ht="15.75" x14ac:dyDescent="0.25">
      <c r="A350" s="8">
        <v>33</v>
      </c>
      <c r="B350" s="12" t="s">
        <v>44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>
        <v>700</v>
      </c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2"/>
    </row>
    <row r="351" spans="1:25" ht="15.75" x14ac:dyDescent="0.25">
      <c r="A351" s="8">
        <v>34</v>
      </c>
      <c r="B351" s="21" t="s">
        <v>46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2"/>
    </row>
    <row r="352" spans="1:25" ht="15.75" x14ac:dyDescent="0.25">
      <c r="A352" s="8">
        <v>35</v>
      </c>
      <c r="B352" s="12" t="s">
        <v>47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2"/>
    </row>
    <row r="353" spans="1:25" ht="15.75" x14ac:dyDescent="0.25">
      <c r="A353" s="8">
        <v>36</v>
      </c>
      <c r="B353" s="12" t="s">
        <v>48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2"/>
    </row>
    <row r="354" spans="1:25" ht="15.75" x14ac:dyDescent="0.25">
      <c r="A354" s="8">
        <v>37</v>
      </c>
      <c r="B354" s="12" t="s">
        <v>49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2"/>
    </row>
    <row r="355" spans="1:25" ht="15.75" x14ac:dyDescent="0.25">
      <c r="A355" s="8">
        <v>38</v>
      </c>
      <c r="B355" s="12" t="s">
        <v>50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2"/>
    </row>
    <row r="356" spans="1:25" ht="15.75" x14ac:dyDescent="0.25">
      <c r="A356" s="8">
        <v>39</v>
      </c>
      <c r="B356" s="12" t="s">
        <v>51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2"/>
    </row>
    <row r="357" spans="1:25" ht="15.75" x14ac:dyDescent="0.25">
      <c r="A357" s="8">
        <v>40</v>
      </c>
      <c r="B357" s="12" t="s">
        <v>52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2"/>
    </row>
    <row r="358" spans="1:25" ht="15.75" x14ac:dyDescent="0.25">
      <c r="A358" s="8">
        <v>41</v>
      </c>
      <c r="B358" s="12" t="s">
        <v>53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2"/>
    </row>
    <row r="359" spans="1:25" ht="15.75" x14ac:dyDescent="0.25">
      <c r="A359" s="8">
        <v>42</v>
      </c>
      <c r="B359" s="12" t="s">
        <v>54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2"/>
    </row>
    <row r="360" spans="1:25" ht="15.75" x14ac:dyDescent="0.25">
      <c r="A360" s="8">
        <v>43</v>
      </c>
      <c r="B360" s="12" t="s">
        <v>55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2"/>
    </row>
    <row r="361" spans="1:25" ht="15.75" x14ac:dyDescent="0.25">
      <c r="A361" s="8">
        <v>44</v>
      </c>
      <c r="B361" s="12" t="s">
        <v>56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2"/>
    </row>
    <row r="362" spans="1:25" ht="15.75" x14ac:dyDescent="0.25">
      <c r="A362" s="8">
        <v>45</v>
      </c>
      <c r="B362" s="21" t="s">
        <v>57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2"/>
    </row>
    <row r="363" spans="1:25" ht="15.75" x14ac:dyDescent="0.25">
      <c r="A363" s="8">
        <v>46</v>
      </c>
      <c r="B363" s="22" t="s">
        <v>58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2"/>
    </row>
    <row r="364" spans="1:25" ht="15.75" x14ac:dyDescent="0.25">
      <c r="A364" s="8">
        <v>47</v>
      </c>
      <c r="B364" s="22" t="s">
        <v>59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2"/>
    </row>
    <row r="365" spans="1:25" ht="15.75" x14ac:dyDescent="0.25">
      <c r="A365" s="8">
        <v>48</v>
      </c>
      <c r="B365" s="22" t="s">
        <v>60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2"/>
    </row>
    <row r="366" spans="1:25" ht="15.75" x14ac:dyDescent="0.25">
      <c r="A366" s="8">
        <v>49</v>
      </c>
      <c r="B366" s="23" t="s">
        <v>61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2"/>
    </row>
    <row r="367" spans="1:25" ht="15.75" x14ac:dyDescent="0.25">
      <c r="A367" s="8">
        <v>50</v>
      </c>
      <c r="B367" s="21" t="s">
        <v>152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59">
        <v>5945.2054794520545</v>
      </c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2"/>
    </row>
    <row r="368" spans="1:25" ht="15.75" x14ac:dyDescent="0.25">
      <c r="A368" s="8">
        <v>51</v>
      </c>
      <c r="B368" s="21" t="s">
        <v>153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59">
        <v>1917.8082191780823</v>
      </c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2"/>
    </row>
    <row r="369" spans="1:25" ht="15.75" x14ac:dyDescent="0.25">
      <c r="A369" s="8">
        <v>52</v>
      </c>
      <c r="B369" s="21" t="s">
        <v>154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59">
        <v>1917.8082191780823</v>
      </c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2"/>
    </row>
    <row r="370" spans="1:25" ht="15.75" x14ac:dyDescent="0.25">
      <c r="A370" s="8">
        <v>53</v>
      </c>
      <c r="B370" s="21" t="s">
        <v>155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59">
        <v>2876.7123287671234</v>
      </c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2"/>
    </row>
    <row r="371" spans="1:25" ht="15.75" x14ac:dyDescent="0.25">
      <c r="A371" s="8">
        <v>54</v>
      </c>
      <c r="B371" s="21" t="s">
        <v>156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59">
        <v>2876.7123287671234</v>
      </c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2"/>
    </row>
    <row r="372" spans="1:25" ht="15.75" x14ac:dyDescent="0.25">
      <c r="A372" s="8">
        <v>55</v>
      </c>
      <c r="B372" s="58" t="s">
        <v>157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59">
        <v>1764.3835616438357</v>
      </c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2"/>
    </row>
    <row r="373" spans="1:25" ht="15.75" x14ac:dyDescent="0.25">
      <c r="A373" s="8">
        <v>56</v>
      </c>
      <c r="B373" s="58" t="s">
        <v>158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59">
        <v>1764.3835616438357</v>
      </c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2"/>
    </row>
    <row r="374" spans="1:25" ht="15.75" x14ac:dyDescent="0.25">
      <c r="A374" s="8">
        <v>57</v>
      </c>
      <c r="B374" s="23" t="s">
        <v>147</v>
      </c>
      <c r="C374" s="11">
        <v>1000</v>
      </c>
      <c r="D374" s="11">
        <v>3</v>
      </c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2"/>
    </row>
    <row r="375" spans="1:25" ht="15.75" x14ac:dyDescent="0.25">
      <c r="A375" s="8">
        <v>58</v>
      </c>
      <c r="B375" s="23" t="s">
        <v>148</v>
      </c>
      <c r="C375" s="11"/>
      <c r="D375" s="11">
        <v>25</v>
      </c>
      <c r="E375" s="11">
        <v>30</v>
      </c>
      <c r="F375" s="11"/>
      <c r="G375" s="11">
        <v>5</v>
      </c>
      <c r="H375" s="11">
        <v>5</v>
      </c>
      <c r="I375" s="11">
        <v>5</v>
      </c>
      <c r="J375" s="11">
        <v>5</v>
      </c>
      <c r="K375" s="11"/>
      <c r="L375" s="11"/>
      <c r="M375" s="11">
        <v>15</v>
      </c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2"/>
    </row>
    <row r="376" spans="1:25" ht="15.75" x14ac:dyDescent="0.25">
      <c r="A376" s="8">
        <v>59</v>
      </c>
      <c r="B376" s="23" t="s">
        <v>138</v>
      </c>
      <c r="C376" s="11"/>
      <c r="D376" s="11">
        <v>2124</v>
      </c>
      <c r="E376" s="11">
        <v>2250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>
        <v>600</v>
      </c>
      <c r="Y376" s="12"/>
    </row>
    <row r="377" spans="1:25" ht="15.75" x14ac:dyDescent="0.25">
      <c r="A377" s="8">
        <v>60</v>
      </c>
      <c r="B377" s="23" t="s">
        <v>159</v>
      </c>
      <c r="C377" s="11">
        <v>500</v>
      </c>
      <c r="D377" s="11">
        <v>500</v>
      </c>
      <c r="E377" s="11">
        <f>216+500</f>
        <v>716</v>
      </c>
      <c r="F377" s="11"/>
      <c r="G377" s="11"/>
      <c r="H377" s="11"/>
      <c r="I377" s="11"/>
      <c r="J377" s="11"/>
      <c r="K377" s="11"/>
      <c r="L377" s="11">
        <v>20</v>
      </c>
      <c r="M377" s="11">
        <v>150</v>
      </c>
      <c r="N377" s="11">
        <v>20</v>
      </c>
      <c r="O377" s="11"/>
      <c r="P377" s="11"/>
      <c r="Q377" s="11"/>
      <c r="R377" s="11"/>
      <c r="S377" s="11"/>
      <c r="T377" s="11"/>
      <c r="U377" s="11"/>
      <c r="V377" s="11"/>
      <c r="W377" s="11">
        <v>1250</v>
      </c>
      <c r="X377" s="11"/>
      <c r="Y377" s="12"/>
    </row>
    <row r="378" spans="1:25" ht="15.75" x14ac:dyDescent="0.25">
      <c r="A378" s="8">
        <v>61</v>
      </c>
      <c r="B378" s="23" t="s">
        <v>160</v>
      </c>
      <c r="C378" s="11"/>
      <c r="D378" s="11">
        <v>100</v>
      </c>
      <c r="E378" s="11">
        <v>208</v>
      </c>
      <c r="F378" s="11"/>
      <c r="G378" s="11"/>
      <c r="H378" s="11"/>
      <c r="I378" s="11"/>
      <c r="J378" s="11"/>
      <c r="K378" s="11"/>
      <c r="L378" s="11"/>
      <c r="M378" s="11">
        <v>150</v>
      </c>
      <c r="N378" s="11"/>
      <c r="O378" s="11"/>
      <c r="P378" s="11"/>
      <c r="Q378" s="11"/>
      <c r="R378" s="11"/>
      <c r="S378" s="11"/>
      <c r="T378" s="11"/>
      <c r="U378" s="11"/>
      <c r="V378" s="11"/>
      <c r="W378" s="11">
        <v>250</v>
      </c>
      <c r="X378" s="11"/>
      <c r="Y378" s="12"/>
    </row>
    <row r="379" spans="1:25" ht="15.75" x14ac:dyDescent="0.25">
      <c r="A379" s="8">
        <v>62</v>
      </c>
      <c r="B379" s="22" t="s">
        <v>62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2"/>
    </row>
    <row r="380" spans="1:25" ht="15.75" x14ac:dyDescent="0.25">
      <c r="A380" s="8"/>
      <c r="B380" s="24" t="s">
        <v>63</v>
      </c>
      <c r="C380" s="25">
        <f>SUM(C318:C379)</f>
        <v>712157.66666666663</v>
      </c>
      <c r="D380" s="25">
        <f t="shared" ref="D380:X380" si="45">SUM(D318:D379)</f>
        <v>143157</v>
      </c>
      <c r="E380" s="25">
        <f t="shared" si="45"/>
        <v>59632.5</v>
      </c>
      <c r="F380" s="25">
        <f t="shared" si="45"/>
        <v>1265</v>
      </c>
      <c r="G380" s="25">
        <f t="shared" si="45"/>
        <v>2172.5</v>
      </c>
      <c r="H380" s="25">
        <f t="shared" si="45"/>
        <v>2405</v>
      </c>
      <c r="I380" s="25">
        <f t="shared" si="45"/>
        <v>2926</v>
      </c>
      <c r="J380" s="25">
        <f t="shared" si="45"/>
        <v>2035.5</v>
      </c>
      <c r="K380" s="25">
        <f t="shared" si="45"/>
        <v>1380.5</v>
      </c>
      <c r="L380" s="25">
        <f t="shared" si="45"/>
        <v>15205</v>
      </c>
      <c r="M380" s="25">
        <f t="shared" si="45"/>
        <v>37538.5</v>
      </c>
      <c r="N380" s="25">
        <f t="shared" si="45"/>
        <v>35149.013698630137</v>
      </c>
      <c r="O380" s="25">
        <f t="shared" si="45"/>
        <v>8694</v>
      </c>
      <c r="P380" s="25">
        <f t="shared" si="45"/>
        <v>1265</v>
      </c>
      <c r="Q380" s="25">
        <f t="shared" si="45"/>
        <v>3739.3333333333326</v>
      </c>
      <c r="R380" s="25">
        <f t="shared" si="45"/>
        <v>10</v>
      </c>
      <c r="S380" s="25">
        <f t="shared" si="45"/>
        <v>10</v>
      </c>
      <c r="T380" s="25">
        <f t="shared" si="45"/>
        <v>1023.3333333333333</v>
      </c>
      <c r="U380" s="25">
        <f t="shared" si="45"/>
        <v>1007.3333333333333</v>
      </c>
      <c r="V380" s="25">
        <f t="shared" si="45"/>
        <v>1021.3333333333333</v>
      </c>
      <c r="W380" s="25">
        <f t="shared" si="45"/>
        <v>11125</v>
      </c>
      <c r="X380" s="25">
        <f t="shared" si="45"/>
        <v>2687</v>
      </c>
      <c r="Y380" s="26"/>
    </row>
    <row r="383" spans="1:25" ht="15.75" x14ac:dyDescent="0.25">
      <c r="A383" s="67" t="s">
        <v>164</v>
      </c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</row>
    <row r="384" spans="1:25" ht="15.75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x14ac:dyDescent="0.25">
      <c r="A385" s="68" t="s">
        <v>1</v>
      </c>
      <c r="B385" s="68" t="s">
        <v>2</v>
      </c>
      <c r="C385" s="69" t="s">
        <v>3</v>
      </c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1"/>
      <c r="Y385" s="4"/>
    </row>
    <row r="386" spans="1:25" ht="47.25" x14ac:dyDescent="0.25">
      <c r="A386" s="68"/>
      <c r="B386" s="68"/>
      <c r="C386" s="3" t="s">
        <v>4</v>
      </c>
      <c r="D386" s="3" t="s">
        <v>5</v>
      </c>
      <c r="E386" s="3" t="s">
        <v>6</v>
      </c>
      <c r="F386" s="48" t="s">
        <v>64</v>
      </c>
      <c r="G386" s="48" t="s">
        <v>65</v>
      </c>
      <c r="H386" s="48" t="s">
        <v>66</v>
      </c>
      <c r="I386" s="48" t="s">
        <v>67</v>
      </c>
      <c r="J386" s="48" t="s">
        <v>68</v>
      </c>
      <c r="K386" s="48" t="s">
        <v>69</v>
      </c>
      <c r="L386" s="3" t="s">
        <v>7</v>
      </c>
      <c r="M386" s="3" t="s">
        <v>8</v>
      </c>
      <c r="N386" s="3" t="s">
        <v>9</v>
      </c>
      <c r="O386" s="49" t="s">
        <v>10</v>
      </c>
      <c r="P386" s="3" t="s">
        <v>11</v>
      </c>
      <c r="Q386" s="3" t="s">
        <v>12</v>
      </c>
      <c r="R386" s="3" t="s">
        <v>13</v>
      </c>
      <c r="S386" s="3" t="s">
        <v>14</v>
      </c>
      <c r="T386" s="3" t="s">
        <v>15</v>
      </c>
      <c r="U386" s="3" t="s">
        <v>16</v>
      </c>
      <c r="V386" s="3" t="s">
        <v>17</v>
      </c>
      <c r="W386" s="3" t="s">
        <v>18</v>
      </c>
      <c r="X386" s="3" t="s">
        <v>19</v>
      </c>
      <c r="Y386" s="7" t="s">
        <v>20</v>
      </c>
    </row>
    <row r="387" spans="1:25" ht="15.75" x14ac:dyDescent="0.25">
      <c r="A387" s="8">
        <v>1</v>
      </c>
      <c r="B387" s="9" t="s">
        <v>21</v>
      </c>
      <c r="C387" s="10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2"/>
    </row>
    <row r="388" spans="1:25" ht="15.75" x14ac:dyDescent="0.25">
      <c r="A388" s="8">
        <v>2</v>
      </c>
      <c r="B388" s="13" t="s">
        <v>22</v>
      </c>
      <c r="C388" s="15">
        <v>6100</v>
      </c>
      <c r="D388" s="11">
        <v>5400</v>
      </c>
      <c r="E388" s="11">
        <f>0.9*12341</f>
        <v>11106.9</v>
      </c>
      <c r="F388" s="11">
        <v>0</v>
      </c>
      <c r="G388" s="11">
        <v>25</v>
      </c>
      <c r="H388" s="11">
        <v>25</v>
      </c>
      <c r="I388" s="11">
        <v>2</v>
      </c>
      <c r="J388" s="11">
        <v>25</v>
      </c>
      <c r="K388" s="11"/>
      <c r="L388" s="11">
        <v>2416</v>
      </c>
      <c r="M388" s="11">
        <v>800</v>
      </c>
      <c r="N388" s="11">
        <v>137</v>
      </c>
      <c r="O388" s="11">
        <v>127</v>
      </c>
      <c r="P388" s="11"/>
      <c r="Q388" s="11">
        <v>41</v>
      </c>
      <c r="R388" s="11"/>
      <c r="S388" s="11"/>
      <c r="T388" s="11">
        <v>21</v>
      </c>
      <c r="U388" s="11">
        <v>33</v>
      </c>
      <c r="V388" s="11">
        <v>3</v>
      </c>
      <c r="W388" s="11"/>
      <c r="X388" s="11"/>
      <c r="Y388" s="12"/>
    </row>
    <row r="389" spans="1:25" ht="15.75" x14ac:dyDescent="0.25">
      <c r="A389" s="8">
        <v>3</v>
      </c>
      <c r="B389" s="13" t="s">
        <v>23</v>
      </c>
      <c r="C389" s="10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2"/>
    </row>
    <row r="390" spans="1:25" ht="15.75" x14ac:dyDescent="0.25">
      <c r="A390" s="8">
        <v>4</v>
      </c>
      <c r="B390" s="13" t="s">
        <v>24</v>
      </c>
      <c r="C390" s="10">
        <f>C391</f>
        <v>6830</v>
      </c>
      <c r="D390" s="10">
        <v>13500</v>
      </c>
      <c r="E390" s="10">
        <f>E391</f>
        <v>9286</v>
      </c>
      <c r="F390" s="11"/>
      <c r="G390" s="11"/>
      <c r="H390" s="11"/>
      <c r="I390" s="11"/>
      <c r="J390" s="11"/>
      <c r="K390" s="11"/>
      <c r="L390" s="11">
        <v>2788</v>
      </c>
      <c r="M390" s="11">
        <v>50</v>
      </c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2"/>
    </row>
    <row r="391" spans="1:25" ht="15.75" x14ac:dyDescent="0.25">
      <c r="A391" s="8">
        <v>5</v>
      </c>
      <c r="B391" s="13" t="s">
        <v>25</v>
      </c>
      <c r="C391" s="15">
        <v>6830</v>
      </c>
      <c r="D391" s="11">
        <v>3059</v>
      </c>
      <c r="E391" s="11">
        <v>9286</v>
      </c>
      <c r="F391" s="11"/>
      <c r="G391" s="11"/>
      <c r="H391" s="11"/>
      <c r="I391" s="11"/>
      <c r="J391" s="11"/>
      <c r="K391" s="11"/>
      <c r="L391" s="11">
        <v>2788</v>
      </c>
      <c r="M391" s="11">
        <v>50</v>
      </c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2"/>
    </row>
    <row r="392" spans="1:25" ht="15.75" x14ac:dyDescent="0.25">
      <c r="A392" s="8">
        <v>6</v>
      </c>
      <c r="B392" s="13" t="s">
        <v>26</v>
      </c>
      <c r="C392" s="15">
        <v>7881</v>
      </c>
      <c r="D392" s="11">
        <v>7927</v>
      </c>
      <c r="E392" s="11">
        <f>27537*0.9</f>
        <v>24783.3</v>
      </c>
      <c r="F392" s="11"/>
      <c r="G392" s="11"/>
      <c r="H392" s="11"/>
      <c r="I392" s="11"/>
      <c r="J392" s="11"/>
      <c r="K392" s="11"/>
      <c r="L392" s="11">
        <v>3625</v>
      </c>
      <c r="M392" s="16">
        <v>755</v>
      </c>
      <c r="N392" s="11"/>
      <c r="O392" s="11"/>
      <c r="P392" s="14"/>
      <c r="Q392" s="11"/>
      <c r="R392" s="11"/>
      <c r="S392" s="11"/>
      <c r="T392" s="11"/>
      <c r="U392" s="11"/>
      <c r="V392" s="11"/>
      <c r="W392" s="11">
        <v>7597</v>
      </c>
      <c r="X392" s="11"/>
      <c r="Y392" s="12"/>
    </row>
    <row r="393" spans="1:25" ht="15.75" x14ac:dyDescent="0.25">
      <c r="A393" s="8">
        <v>7</v>
      </c>
      <c r="B393" s="13" t="s">
        <v>33</v>
      </c>
      <c r="C393" s="15">
        <v>6830</v>
      </c>
      <c r="D393" s="11">
        <v>3059</v>
      </c>
      <c r="E393" s="11">
        <v>9286</v>
      </c>
      <c r="F393" s="11"/>
      <c r="G393" s="11"/>
      <c r="H393" s="11"/>
      <c r="I393" s="11"/>
      <c r="J393" s="11"/>
      <c r="K393" s="11"/>
      <c r="L393" s="11">
        <v>2788</v>
      </c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2"/>
    </row>
    <row r="394" spans="1:25" ht="15.75" x14ac:dyDescent="0.25">
      <c r="A394" s="8">
        <v>8</v>
      </c>
      <c r="B394" s="13" t="s">
        <v>32</v>
      </c>
      <c r="C394" s="15">
        <f>C393/2</f>
        <v>3415</v>
      </c>
      <c r="D394" s="15">
        <v>183</v>
      </c>
      <c r="E394" s="15">
        <v>27</v>
      </c>
      <c r="F394" s="11"/>
      <c r="G394" s="11"/>
      <c r="H394" s="11"/>
      <c r="I394" s="11"/>
      <c r="J394" s="11"/>
      <c r="K394" s="11"/>
      <c r="L394" s="11">
        <v>1359</v>
      </c>
      <c r="M394" s="16"/>
      <c r="N394" s="11"/>
      <c r="O394" s="11"/>
      <c r="P394" s="14"/>
      <c r="Q394" s="11"/>
      <c r="R394" s="11"/>
      <c r="S394" s="11"/>
      <c r="T394" s="11"/>
      <c r="U394" s="11"/>
      <c r="V394" s="11"/>
      <c r="W394" s="11"/>
      <c r="X394" s="11">
        <v>75</v>
      </c>
      <c r="Y394" s="12"/>
    </row>
    <row r="395" spans="1:25" ht="15.75" x14ac:dyDescent="0.25">
      <c r="A395" s="8">
        <v>9</v>
      </c>
      <c r="B395" s="12" t="s">
        <v>45</v>
      </c>
      <c r="C395" s="11"/>
      <c r="D395" s="11">
        <v>625</v>
      </c>
      <c r="E395" s="11">
        <v>1608</v>
      </c>
      <c r="F395" s="11"/>
      <c r="G395" s="11"/>
      <c r="H395" s="11"/>
      <c r="I395" s="11"/>
      <c r="J395" s="11"/>
      <c r="K395" s="11"/>
      <c r="L395" s="11">
        <v>105</v>
      </c>
      <c r="M395" s="11">
        <v>78</v>
      </c>
      <c r="N395" s="11"/>
      <c r="O395" s="11"/>
      <c r="P395" s="11"/>
      <c r="Q395" s="11"/>
      <c r="R395" s="11"/>
      <c r="S395" s="11"/>
      <c r="T395" s="11"/>
      <c r="U395" s="11"/>
      <c r="V395" s="11"/>
      <c r="W395" s="11">
        <v>43</v>
      </c>
      <c r="X395" s="11">
        <v>459</v>
      </c>
      <c r="Y395" s="12"/>
    </row>
    <row r="396" spans="1:25" ht="15.75" x14ac:dyDescent="0.25">
      <c r="A396" s="8">
        <v>10</v>
      </c>
      <c r="B396" s="13" t="s">
        <v>28</v>
      </c>
      <c r="C396" s="10">
        <v>585485</v>
      </c>
      <c r="D396" s="11">
        <v>105444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>
        <v>427</v>
      </c>
      <c r="P396" s="11"/>
      <c r="Q396" s="11"/>
      <c r="R396" s="11"/>
      <c r="S396" s="11"/>
      <c r="T396" s="11"/>
      <c r="U396" s="11"/>
      <c r="V396" s="11"/>
      <c r="W396" s="11">
        <v>3483</v>
      </c>
      <c r="X396" s="11"/>
      <c r="Y396" s="12"/>
    </row>
    <row r="397" spans="1:25" ht="15.75" x14ac:dyDescent="0.25">
      <c r="A397" s="8">
        <v>11</v>
      </c>
      <c r="B397" s="13" t="s">
        <v>29</v>
      </c>
      <c r="C397" s="10">
        <v>225</v>
      </c>
      <c r="D397" s="11">
        <v>70</v>
      </c>
      <c r="E397" s="11">
        <v>220</v>
      </c>
      <c r="F397" s="18">
        <v>230</v>
      </c>
      <c r="G397" s="51">
        <v>25</v>
      </c>
      <c r="H397" s="11">
        <v>40</v>
      </c>
      <c r="I397" s="11">
        <v>220</v>
      </c>
      <c r="J397" s="11">
        <v>95</v>
      </c>
      <c r="K397" s="11">
        <v>20</v>
      </c>
      <c r="L397" s="11">
        <v>93</v>
      </c>
      <c r="M397" s="11">
        <v>300</v>
      </c>
      <c r="N397" s="11">
        <v>980</v>
      </c>
      <c r="O397" s="11">
        <v>1050</v>
      </c>
      <c r="P397" s="11">
        <v>80</v>
      </c>
      <c r="Q397" s="11">
        <v>300</v>
      </c>
      <c r="R397" s="11"/>
      <c r="S397" s="11"/>
      <c r="T397" s="11"/>
      <c r="U397" s="11"/>
      <c r="V397" s="11">
        <v>50</v>
      </c>
      <c r="W397" s="11"/>
      <c r="X397" s="11">
        <v>78</v>
      </c>
      <c r="Y397" s="12"/>
    </row>
    <row r="398" spans="1:25" ht="15.75" x14ac:dyDescent="0.25">
      <c r="A398" s="8">
        <v>12</v>
      </c>
      <c r="B398" s="13" t="s">
        <v>30</v>
      </c>
      <c r="C398" s="17">
        <v>6000</v>
      </c>
      <c r="D398" s="11">
        <v>2000</v>
      </c>
      <c r="E398" s="11">
        <v>2000</v>
      </c>
      <c r="F398" s="18">
        <v>190</v>
      </c>
      <c r="G398" s="18">
        <v>250</v>
      </c>
      <c r="H398" s="18">
        <v>250</v>
      </c>
      <c r="I398" s="18">
        <v>900</v>
      </c>
      <c r="J398" s="18">
        <v>500</v>
      </c>
      <c r="K398" s="11">
        <v>300</v>
      </c>
      <c r="L398" s="11"/>
      <c r="M398" s="11">
        <v>500</v>
      </c>
      <c r="N398" s="11">
        <v>1000</v>
      </c>
      <c r="O398" s="11">
        <v>550</v>
      </c>
      <c r="P398" s="11">
        <v>200</v>
      </c>
      <c r="Q398" s="11"/>
      <c r="R398" s="18"/>
      <c r="S398" s="18"/>
      <c r="T398" s="11"/>
      <c r="U398" s="11"/>
      <c r="V398" s="11"/>
      <c r="W398" s="11"/>
      <c r="X398" s="11">
        <v>300</v>
      </c>
      <c r="Y398" s="12"/>
    </row>
    <row r="399" spans="1:25" ht="15.75" x14ac:dyDescent="0.25">
      <c r="A399" s="8">
        <v>13</v>
      </c>
      <c r="B399" s="13" t="s">
        <v>31</v>
      </c>
      <c r="C399" s="10">
        <v>56000</v>
      </c>
      <c r="D399" s="11">
        <v>900</v>
      </c>
      <c r="E399" s="11">
        <v>900</v>
      </c>
      <c r="F399" s="18">
        <v>350</v>
      </c>
      <c r="G399" s="51">
        <v>900</v>
      </c>
      <c r="H399" s="11">
        <v>900</v>
      </c>
      <c r="I399" s="11">
        <v>600</v>
      </c>
      <c r="J399" s="11">
        <v>550</v>
      </c>
      <c r="K399" s="11">
        <v>320</v>
      </c>
      <c r="L399" s="11">
        <v>350</v>
      </c>
      <c r="M399" s="11">
        <v>900</v>
      </c>
      <c r="N399" s="11">
        <v>11000</v>
      </c>
      <c r="O399" s="11">
        <v>2000</v>
      </c>
      <c r="P399" s="11">
        <v>350</v>
      </c>
      <c r="Q399" s="11">
        <v>900</v>
      </c>
      <c r="R399" s="11"/>
      <c r="S399" s="11"/>
      <c r="T399" s="11">
        <v>550</v>
      </c>
      <c r="U399" s="11">
        <v>520</v>
      </c>
      <c r="V399" s="11">
        <v>500</v>
      </c>
      <c r="W399" s="11"/>
      <c r="X399" s="11">
        <v>350</v>
      </c>
      <c r="Y399" s="12"/>
    </row>
    <row r="400" spans="1:25" ht="15.75" x14ac:dyDescent="0.25">
      <c r="A400" s="8">
        <v>14</v>
      </c>
      <c r="B400" s="13" t="s">
        <v>34</v>
      </c>
      <c r="C400" s="10">
        <f>(C397+C398+C399)/3</f>
        <v>20741.666666666668</v>
      </c>
      <c r="D400" s="10">
        <f t="shared" ref="D400:M400" si="46">(D397+D398+D399)/3</f>
        <v>990</v>
      </c>
      <c r="E400" s="10">
        <f t="shared" si="46"/>
        <v>1040</v>
      </c>
      <c r="F400" s="10">
        <f t="shared" si="46"/>
        <v>256.66666666666669</v>
      </c>
      <c r="G400" s="10">
        <f t="shared" si="46"/>
        <v>391.66666666666669</v>
      </c>
      <c r="H400" s="10">
        <f t="shared" si="46"/>
        <v>396.66666666666669</v>
      </c>
      <c r="I400" s="10">
        <f t="shared" si="46"/>
        <v>573.33333333333337</v>
      </c>
      <c r="J400" s="10">
        <f t="shared" si="46"/>
        <v>381.66666666666669</v>
      </c>
      <c r="K400" s="10">
        <f t="shared" si="46"/>
        <v>213.33333333333334</v>
      </c>
      <c r="L400" s="10">
        <f t="shared" si="46"/>
        <v>147.66666666666666</v>
      </c>
      <c r="M400" s="10">
        <f t="shared" si="46"/>
        <v>566.66666666666663</v>
      </c>
      <c r="N400" s="10">
        <v>1000</v>
      </c>
      <c r="O400" s="10">
        <f t="shared" ref="O400:X400" si="47">(O397+O398+O399)/3</f>
        <v>1200</v>
      </c>
      <c r="P400" s="10">
        <f t="shared" si="47"/>
        <v>210</v>
      </c>
      <c r="Q400" s="10">
        <f t="shared" si="47"/>
        <v>400</v>
      </c>
      <c r="R400" s="10">
        <f t="shared" si="47"/>
        <v>0</v>
      </c>
      <c r="S400" s="10">
        <f t="shared" si="47"/>
        <v>0</v>
      </c>
      <c r="T400" s="10">
        <f t="shared" si="47"/>
        <v>183.33333333333334</v>
      </c>
      <c r="U400" s="10">
        <f t="shared" si="47"/>
        <v>173.33333333333334</v>
      </c>
      <c r="V400" s="10">
        <f t="shared" si="47"/>
        <v>183.33333333333334</v>
      </c>
      <c r="W400" s="10">
        <f t="shared" si="47"/>
        <v>0</v>
      </c>
      <c r="X400" s="10">
        <f t="shared" si="47"/>
        <v>242.66666666666666</v>
      </c>
      <c r="Y400" s="12"/>
    </row>
    <row r="401" spans="1:25" ht="15.75" x14ac:dyDescent="0.25">
      <c r="A401" s="8">
        <v>15</v>
      </c>
      <c r="B401" s="13" t="s">
        <v>37</v>
      </c>
      <c r="C401" s="15">
        <v>4470</v>
      </c>
      <c r="D401" s="11">
        <v>360</v>
      </c>
      <c r="E401" s="11">
        <f>1080+110</f>
        <v>1190</v>
      </c>
      <c r="F401" s="11"/>
      <c r="G401" s="51">
        <v>110</v>
      </c>
      <c r="H401" s="11">
        <v>255</v>
      </c>
      <c r="I401" s="11">
        <v>220</v>
      </c>
      <c r="J401" s="11">
        <v>120</v>
      </c>
      <c r="K401" s="11">
        <v>133</v>
      </c>
      <c r="L401" s="11">
        <v>895</v>
      </c>
      <c r="M401" s="11">
        <v>230</v>
      </c>
      <c r="N401" s="11">
        <v>1310</v>
      </c>
      <c r="O401" s="11">
        <v>1120</v>
      </c>
      <c r="P401" s="11">
        <v>110</v>
      </c>
      <c r="Q401" s="11">
        <v>1280</v>
      </c>
      <c r="R401" s="11"/>
      <c r="S401" s="11"/>
      <c r="T401" s="11"/>
      <c r="U401" s="11"/>
      <c r="V401" s="11"/>
      <c r="W401" s="11">
        <v>110</v>
      </c>
      <c r="X401" s="11">
        <v>223</v>
      </c>
      <c r="Y401" s="12"/>
    </row>
    <row r="402" spans="1:25" ht="15.75" x14ac:dyDescent="0.25">
      <c r="A402" s="8">
        <v>16</v>
      </c>
      <c r="B402" s="13" t="s">
        <v>71</v>
      </c>
      <c r="C402" s="15">
        <v>4000</v>
      </c>
      <c r="D402" s="15">
        <f>(((D397+D398+D399)/3)/2)-10</f>
        <v>485</v>
      </c>
      <c r="E402" s="15">
        <f t="shared" ref="E402:M402" si="48">(((E397+E398+E399)/3)/2)-10</f>
        <v>510</v>
      </c>
      <c r="F402" s="15">
        <f t="shared" si="48"/>
        <v>118.33333333333334</v>
      </c>
      <c r="G402" s="15">
        <f t="shared" si="48"/>
        <v>185.83333333333334</v>
      </c>
      <c r="H402" s="15">
        <f t="shared" si="48"/>
        <v>188.33333333333334</v>
      </c>
      <c r="I402" s="15">
        <f t="shared" si="48"/>
        <v>276.66666666666669</v>
      </c>
      <c r="J402" s="15">
        <f t="shared" si="48"/>
        <v>180.83333333333334</v>
      </c>
      <c r="K402" s="15">
        <f t="shared" si="48"/>
        <v>96.666666666666671</v>
      </c>
      <c r="L402" s="15">
        <f t="shared" si="48"/>
        <v>63.833333333333329</v>
      </c>
      <c r="M402" s="15">
        <f t="shared" si="48"/>
        <v>273.33333333333331</v>
      </c>
      <c r="N402" s="15"/>
      <c r="O402" s="15">
        <f t="shared" ref="O402:V402" si="49">(((O397+O398+O399)/3)/2)-10</f>
        <v>590</v>
      </c>
      <c r="P402" s="15">
        <f t="shared" si="49"/>
        <v>95</v>
      </c>
      <c r="Q402" s="15">
        <f t="shared" si="49"/>
        <v>190</v>
      </c>
      <c r="R402" s="15">
        <f t="shared" si="49"/>
        <v>-10</v>
      </c>
      <c r="S402" s="15">
        <f t="shared" si="49"/>
        <v>-10</v>
      </c>
      <c r="T402" s="15">
        <f t="shared" si="49"/>
        <v>81.666666666666671</v>
      </c>
      <c r="U402" s="15">
        <f t="shared" si="49"/>
        <v>76.666666666666671</v>
      </c>
      <c r="V402" s="15">
        <f t="shared" si="49"/>
        <v>81.666666666666671</v>
      </c>
      <c r="W402" s="15"/>
      <c r="X402" s="15">
        <f t="shared" ref="X402" si="50">(((X397+X398+X399)/3)/2)-10</f>
        <v>111.33333333333333</v>
      </c>
      <c r="Y402" s="12"/>
    </row>
    <row r="403" spans="1:25" ht="15.75" x14ac:dyDescent="0.25">
      <c r="A403" s="8">
        <v>17</v>
      </c>
      <c r="B403" s="13" t="s">
        <v>75</v>
      </c>
      <c r="C403" s="15">
        <v>100</v>
      </c>
      <c r="D403" s="15">
        <v>50</v>
      </c>
      <c r="E403" s="15">
        <f>300*0.9</f>
        <v>270</v>
      </c>
      <c r="F403" s="15">
        <v>50</v>
      </c>
      <c r="G403" s="15">
        <v>50</v>
      </c>
      <c r="H403" s="15">
        <v>100</v>
      </c>
      <c r="I403" s="15">
        <v>50</v>
      </c>
      <c r="J403" s="15">
        <v>50</v>
      </c>
      <c r="K403" s="15">
        <f t="shared" ref="K403:L403" si="51">K402+10</f>
        <v>106.66666666666667</v>
      </c>
      <c r="L403" s="15">
        <f t="shared" si="51"/>
        <v>73.833333333333329</v>
      </c>
      <c r="M403" s="15">
        <v>100</v>
      </c>
      <c r="N403" s="15">
        <v>100</v>
      </c>
      <c r="O403" s="15">
        <v>100</v>
      </c>
      <c r="P403" s="15">
        <v>100</v>
      </c>
      <c r="Q403" s="15">
        <f t="shared" ref="Q403:V403" si="52">Q402+10</f>
        <v>200</v>
      </c>
      <c r="R403" s="15">
        <f t="shared" si="52"/>
        <v>0</v>
      </c>
      <c r="S403" s="15">
        <f t="shared" si="52"/>
        <v>0</v>
      </c>
      <c r="T403" s="15">
        <f t="shared" si="52"/>
        <v>91.666666666666671</v>
      </c>
      <c r="U403" s="15">
        <f t="shared" si="52"/>
        <v>86.666666666666671</v>
      </c>
      <c r="V403" s="15">
        <f t="shared" si="52"/>
        <v>91.666666666666671</v>
      </c>
      <c r="W403" s="15"/>
      <c r="X403" s="15">
        <f t="shared" ref="X403" si="53">X402+10</f>
        <v>121.33333333333333</v>
      </c>
      <c r="Y403" s="12"/>
    </row>
    <row r="404" spans="1:25" ht="15.75" x14ac:dyDescent="0.25">
      <c r="A404" s="8">
        <v>18</v>
      </c>
      <c r="B404" s="13" t="s">
        <v>74</v>
      </c>
      <c r="C404" s="15"/>
      <c r="D404" s="11">
        <f>D403+20</f>
        <v>70</v>
      </c>
      <c r="E404" s="11">
        <f t="shared" ref="E404:V404" si="54">E403+20</f>
        <v>290</v>
      </c>
      <c r="F404" s="11">
        <f t="shared" si="54"/>
        <v>70</v>
      </c>
      <c r="G404" s="11">
        <f t="shared" si="54"/>
        <v>70</v>
      </c>
      <c r="H404" s="11">
        <f t="shared" si="54"/>
        <v>120</v>
      </c>
      <c r="I404" s="11">
        <f t="shared" si="54"/>
        <v>70</v>
      </c>
      <c r="J404" s="11">
        <f t="shared" si="54"/>
        <v>70</v>
      </c>
      <c r="K404" s="11">
        <f t="shared" si="54"/>
        <v>126.66666666666667</v>
      </c>
      <c r="L404" s="11">
        <f t="shared" si="54"/>
        <v>93.833333333333329</v>
      </c>
      <c r="M404" s="11">
        <f t="shared" si="54"/>
        <v>120</v>
      </c>
      <c r="N404" s="11">
        <f t="shared" si="54"/>
        <v>120</v>
      </c>
      <c r="O404" s="11">
        <f t="shared" si="54"/>
        <v>120</v>
      </c>
      <c r="P404" s="11">
        <f t="shared" si="54"/>
        <v>120</v>
      </c>
      <c r="Q404" s="11">
        <f t="shared" si="54"/>
        <v>220</v>
      </c>
      <c r="R404" s="11">
        <f t="shared" si="54"/>
        <v>20</v>
      </c>
      <c r="S404" s="11">
        <f t="shared" si="54"/>
        <v>20</v>
      </c>
      <c r="T404" s="11">
        <f t="shared" si="54"/>
        <v>111.66666666666667</v>
      </c>
      <c r="U404" s="11">
        <f t="shared" si="54"/>
        <v>106.66666666666667</v>
      </c>
      <c r="V404" s="11">
        <f t="shared" si="54"/>
        <v>111.66666666666667</v>
      </c>
      <c r="W404" s="11"/>
      <c r="X404" s="11">
        <f t="shared" ref="X404" si="55">X403+20</f>
        <v>141.33333333333331</v>
      </c>
      <c r="Y404" s="12"/>
    </row>
    <row r="405" spans="1:25" ht="15.75" x14ac:dyDescent="0.25">
      <c r="A405" s="8">
        <v>19</v>
      </c>
      <c r="B405" s="13" t="s">
        <v>115</v>
      </c>
      <c r="C405" s="10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2"/>
    </row>
    <row r="406" spans="1:25" ht="15.75" x14ac:dyDescent="0.25">
      <c r="A406" s="8">
        <v>20</v>
      </c>
      <c r="B406" s="13" t="s">
        <v>116</v>
      </c>
      <c r="C406" s="10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2"/>
    </row>
    <row r="407" spans="1:25" ht="15.75" x14ac:dyDescent="0.25">
      <c r="A407" s="8">
        <v>21</v>
      </c>
      <c r="B407" s="13" t="s">
        <v>117</v>
      </c>
      <c r="C407" s="10"/>
      <c r="D407" s="11"/>
      <c r="E407" s="11"/>
      <c r="F407" s="11"/>
      <c r="G407" s="11"/>
      <c r="H407" s="11"/>
      <c r="I407" s="11"/>
      <c r="J407" s="11"/>
      <c r="K407" s="11"/>
      <c r="L407" s="19"/>
      <c r="M407" s="11">
        <v>11500</v>
      </c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2"/>
    </row>
    <row r="408" spans="1:25" ht="15.75" x14ac:dyDescent="0.25">
      <c r="A408" s="8">
        <v>22</v>
      </c>
      <c r="B408" s="13" t="s">
        <v>114</v>
      </c>
      <c r="C408" s="10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2"/>
    </row>
    <row r="409" spans="1:25" ht="15.75" x14ac:dyDescent="0.25">
      <c r="A409" s="8">
        <v>23</v>
      </c>
      <c r="B409" s="20" t="s">
        <v>118</v>
      </c>
      <c r="C409" s="10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2"/>
    </row>
    <row r="410" spans="1:25" ht="15.75" x14ac:dyDescent="0.25">
      <c r="A410" s="8">
        <v>24</v>
      </c>
      <c r="B410" s="20" t="s">
        <v>35</v>
      </c>
      <c r="C410" s="10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2"/>
    </row>
    <row r="411" spans="1:25" ht="15.75" x14ac:dyDescent="0.25">
      <c r="A411" s="8">
        <v>25</v>
      </c>
      <c r="B411" s="20" t="s">
        <v>129</v>
      </c>
      <c r="C411" s="10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2"/>
    </row>
    <row r="412" spans="1:25" ht="15.75" x14ac:dyDescent="0.25">
      <c r="A412" s="8">
        <v>26</v>
      </c>
      <c r="B412" s="20" t="s">
        <v>36</v>
      </c>
      <c r="C412" s="10"/>
      <c r="D412" s="11"/>
      <c r="E412" s="11"/>
      <c r="F412" s="11"/>
      <c r="G412" s="11"/>
      <c r="H412" s="11"/>
      <c r="I412" s="11"/>
      <c r="J412" s="11"/>
      <c r="K412" s="11"/>
      <c r="L412" s="11"/>
      <c r="M412" s="11">
        <v>1500</v>
      </c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2"/>
    </row>
    <row r="413" spans="1:25" ht="15.75" x14ac:dyDescent="0.25">
      <c r="A413" s="8">
        <v>27</v>
      </c>
      <c r="B413" s="13" t="s">
        <v>38</v>
      </c>
      <c r="C413" s="10"/>
      <c r="D413" s="11"/>
      <c r="E413" s="11"/>
      <c r="F413" s="11"/>
      <c r="G413" s="11"/>
      <c r="H413" s="11"/>
      <c r="I413" s="11"/>
      <c r="J413" s="11"/>
      <c r="K413" s="11"/>
      <c r="L413" s="11"/>
      <c r="M413" s="11">
        <v>9000</v>
      </c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2"/>
    </row>
    <row r="414" spans="1:25" ht="15.75" x14ac:dyDescent="0.25">
      <c r="A414" s="8">
        <v>28</v>
      </c>
      <c r="B414" s="60" t="s">
        <v>161</v>
      </c>
      <c r="C414" s="10"/>
      <c r="D414" s="11"/>
      <c r="E414" s="11"/>
      <c r="F414" s="11"/>
      <c r="G414" s="11"/>
      <c r="H414" s="11"/>
      <c r="I414" s="11"/>
      <c r="J414" s="11"/>
      <c r="K414" s="11"/>
      <c r="L414" s="11"/>
      <c r="M414" s="11">
        <v>9418</v>
      </c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2"/>
    </row>
    <row r="415" spans="1:25" ht="15.75" x14ac:dyDescent="0.25">
      <c r="A415" s="8">
        <v>29</v>
      </c>
      <c r="B415" s="12" t="s">
        <v>40</v>
      </c>
      <c r="C415" s="10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2"/>
    </row>
    <row r="416" spans="1:25" ht="15.75" x14ac:dyDescent="0.25">
      <c r="A416" s="8">
        <v>30</v>
      </c>
      <c r="B416" s="12" t="s">
        <v>41</v>
      </c>
      <c r="C416" s="10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2"/>
    </row>
    <row r="417" spans="1:25" ht="15.75" x14ac:dyDescent="0.25">
      <c r="A417" s="8">
        <v>31</v>
      </c>
      <c r="B417" s="12" t="s">
        <v>42</v>
      </c>
      <c r="C417" s="10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2"/>
    </row>
    <row r="418" spans="1:25" ht="15.75" x14ac:dyDescent="0.25">
      <c r="A418" s="8">
        <v>32</v>
      </c>
      <c r="B418" s="12" t="s">
        <v>43</v>
      </c>
      <c r="C418" s="10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2"/>
    </row>
    <row r="419" spans="1:25" ht="15.75" x14ac:dyDescent="0.25">
      <c r="A419" s="8">
        <v>33</v>
      </c>
      <c r="B419" s="12" t="s">
        <v>44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>
        <v>700</v>
      </c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2"/>
    </row>
    <row r="420" spans="1:25" ht="15.75" x14ac:dyDescent="0.25">
      <c r="A420" s="8">
        <v>34</v>
      </c>
      <c r="B420" s="21" t="s">
        <v>46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2"/>
    </row>
    <row r="421" spans="1:25" ht="15.75" x14ac:dyDescent="0.25">
      <c r="A421" s="8">
        <v>35</v>
      </c>
      <c r="B421" s="12" t="s">
        <v>47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2"/>
    </row>
    <row r="422" spans="1:25" ht="15.75" x14ac:dyDescent="0.25">
      <c r="A422" s="8">
        <v>36</v>
      </c>
      <c r="B422" s="12" t="s">
        <v>48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2"/>
    </row>
    <row r="423" spans="1:25" ht="15.75" x14ac:dyDescent="0.25">
      <c r="A423" s="8">
        <v>37</v>
      </c>
      <c r="B423" s="12" t="s">
        <v>49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2"/>
    </row>
    <row r="424" spans="1:25" ht="15.75" x14ac:dyDescent="0.25">
      <c r="A424" s="8">
        <v>38</v>
      </c>
      <c r="B424" s="12" t="s">
        <v>50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2"/>
    </row>
    <row r="425" spans="1:25" ht="15.75" x14ac:dyDescent="0.25">
      <c r="A425" s="8">
        <v>39</v>
      </c>
      <c r="B425" s="12" t="s">
        <v>51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2"/>
    </row>
    <row r="426" spans="1:25" ht="15.75" x14ac:dyDescent="0.25">
      <c r="A426" s="8">
        <v>40</v>
      </c>
      <c r="B426" s="12" t="s">
        <v>52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2"/>
    </row>
    <row r="427" spans="1:25" ht="15.75" x14ac:dyDescent="0.25">
      <c r="A427" s="8">
        <v>41</v>
      </c>
      <c r="B427" s="12" t="s">
        <v>53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2"/>
    </row>
    <row r="428" spans="1:25" ht="15.75" x14ac:dyDescent="0.25">
      <c r="A428" s="8">
        <v>42</v>
      </c>
      <c r="B428" s="12" t="s">
        <v>54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2"/>
    </row>
    <row r="429" spans="1:25" ht="15.75" x14ac:dyDescent="0.25">
      <c r="A429" s="8">
        <v>43</v>
      </c>
      <c r="B429" s="12" t="s">
        <v>55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2"/>
    </row>
    <row r="430" spans="1:25" ht="15.75" x14ac:dyDescent="0.25">
      <c r="A430" s="8">
        <v>44</v>
      </c>
      <c r="B430" s="12" t="s">
        <v>56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2"/>
    </row>
    <row r="431" spans="1:25" ht="15.75" x14ac:dyDescent="0.25">
      <c r="A431" s="8">
        <v>45</v>
      </c>
      <c r="B431" s="21" t="s">
        <v>57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2"/>
    </row>
    <row r="432" spans="1:25" ht="15.75" x14ac:dyDescent="0.25">
      <c r="A432" s="8">
        <v>46</v>
      </c>
      <c r="B432" s="22" t="s">
        <v>58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2"/>
    </row>
    <row r="433" spans="1:25" ht="15.75" x14ac:dyDescent="0.25">
      <c r="A433" s="8">
        <v>47</v>
      </c>
      <c r="B433" s="22" t="s">
        <v>59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2"/>
    </row>
    <row r="434" spans="1:25" ht="15.75" x14ac:dyDescent="0.25">
      <c r="A434" s="8">
        <v>48</v>
      </c>
      <c r="B434" s="22" t="s">
        <v>60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2"/>
    </row>
    <row r="435" spans="1:25" ht="15.75" x14ac:dyDescent="0.25">
      <c r="A435" s="8">
        <v>49</v>
      </c>
      <c r="B435" s="23" t="s">
        <v>61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2"/>
    </row>
    <row r="436" spans="1:25" ht="15.75" x14ac:dyDescent="0.25">
      <c r="A436" s="8">
        <v>50</v>
      </c>
      <c r="B436" s="21" t="s">
        <v>152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59">
        <v>5945.2054794520545</v>
      </c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2"/>
    </row>
    <row r="437" spans="1:25" ht="15.75" x14ac:dyDescent="0.25">
      <c r="A437" s="8">
        <v>51</v>
      </c>
      <c r="B437" s="21" t="s">
        <v>153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59">
        <v>1917.8082191780823</v>
      </c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2"/>
    </row>
    <row r="438" spans="1:25" ht="15.75" x14ac:dyDescent="0.25">
      <c r="A438" s="8">
        <v>52</v>
      </c>
      <c r="B438" s="21" t="s">
        <v>154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59">
        <v>1917.8082191780823</v>
      </c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2"/>
    </row>
    <row r="439" spans="1:25" ht="15.75" x14ac:dyDescent="0.25">
      <c r="A439" s="8">
        <v>53</v>
      </c>
      <c r="B439" s="21" t="s">
        <v>155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59">
        <v>2876.7123287671234</v>
      </c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2"/>
    </row>
    <row r="440" spans="1:25" ht="15.75" x14ac:dyDescent="0.25">
      <c r="A440" s="8">
        <v>54</v>
      </c>
      <c r="B440" s="21" t="s">
        <v>156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59">
        <v>2876.7123287671234</v>
      </c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2"/>
    </row>
    <row r="441" spans="1:25" ht="15.75" x14ac:dyDescent="0.25">
      <c r="A441" s="8">
        <v>55</v>
      </c>
      <c r="B441" s="58" t="s">
        <v>157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59">
        <v>1764.3835616438357</v>
      </c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2"/>
    </row>
    <row r="442" spans="1:25" ht="15.75" x14ac:dyDescent="0.25">
      <c r="A442" s="8">
        <v>56</v>
      </c>
      <c r="B442" s="58" t="s">
        <v>158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59">
        <v>1764.3835616438357</v>
      </c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2"/>
    </row>
    <row r="443" spans="1:25" ht="15.75" x14ac:dyDescent="0.25">
      <c r="A443" s="8">
        <v>57</v>
      </c>
      <c r="B443" s="23" t="s">
        <v>147</v>
      </c>
      <c r="C443" s="11">
        <v>1000</v>
      </c>
      <c r="D443" s="11">
        <v>3</v>
      </c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2"/>
    </row>
    <row r="444" spans="1:25" ht="15.75" x14ac:dyDescent="0.25">
      <c r="A444" s="8">
        <v>58</v>
      </c>
      <c r="B444" s="23" t="s">
        <v>148</v>
      </c>
      <c r="C444" s="11"/>
      <c r="D444" s="11">
        <v>25</v>
      </c>
      <c r="E444" s="11">
        <v>30</v>
      </c>
      <c r="F444" s="11"/>
      <c r="G444" s="11">
        <v>5</v>
      </c>
      <c r="H444" s="11">
        <v>5</v>
      </c>
      <c r="I444" s="11">
        <v>5</v>
      </c>
      <c r="J444" s="11">
        <v>5</v>
      </c>
      <c r="K444" s="11"/>
      <c r="L444" s="11"/>
      <c r="M444" s="11">
        <v>15</v>
      </c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2"/>
    </row>
    <row r="445" spans="1:25" ht="15.75" x14ac:dyDescent="0.25">
      <c r="A445" s="8">
        <v>59</v>
      </c>
      <c r="B445" s="23" t="s">
        <v>138</v>
      </c>
      <c r="C445" s="11"/>
      <c r="D445" s="11">
        <v>2124</v>
      </c>
      <c r="E445" s="11">
        <v>2250</v>
      </c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>
        <v>600</v>
      </c>
      <c r="Y445" s="12"/>
    </row>
    <row r="446" spans="1:25" ht="15.75" x14ac:dyDescent="0.25">
      <c r="A446" s="8">
        <v>60</v>
      </c>
      <c r="B446" s="23" t="s">
        <v>159</v>
      </c>
      <c r="C446" s="11">
        <v>500</v>
      </c>
      <c r="D446" s="11">
        <v>500</v>
      </c>
      <c r="E446" s="11">
        <f>216+500</f>
        <v>716</v>
      </c>
      <c r="F446" s="11"/>
      <c r="G446" s="11"/>
      <c r="H446" s="11"/>
      <c r="I446" s="11"/>
      <c r="J446" s="11"/>
      <c r="K446" s="11"/>
      <c r="L446" s="11">
        <v>20</v>
      </c>
      <c r="M446" s="11">
        <v>150</v>
      </c>
      <c r="N446" s="11">
        <v>20</v>
      </c>
      <c r="O446" s="11"/>
      <c r="P446" s="11"/>
      <c r="Q446" s="11"/>
      <c r="R446" s="11"/>
      <c r="S446" s="11"/>
      <c r="T446" s="11"/>
      <c r="U446" s="11"/>
      <c r="V446" s="11"/>
      <c r="W446" s="11">
        <v>1250</v>
      </c>
      <c r="X446" s="11"/>
      <c r="Y446" s="12"/>
    </row>
    <row r="447" spans="1:25" ht="15.75" x14ac:dyDescent="0.25">
      <c r="A447" s="8">
        <v>61</v>
      </c>
      <c r="B447" s="23" t="s">
        <v>160</v>
      </c>
      <c r="C447" s="11"/>
      <c r="D447" s="11">
        <v>100</v>
      </c>
      <c r="E447" s="11">
        <v>208</v>
      </c>
      <c r="F447" s="11"/>
      <c r="G447" s="11"/>
      <c r="H447" s="11"/>
      <c r="I447" s="11"/>
      <c r="J447" s="11"/>
      <c r="K447" s="11"/>
      <c r="L447" s="11"/>
      <c r="M447" s="11">
        <v>150</v>
      </c>
      <c r="N447" s="11"/>
      <c r="O447" s="11"/>
      <c r="P447" s="11"/>
      <c r="Q447" s="11"/>
      <c r="R447" s="11"/>
      <c r="S447" s="11"/>
      <c r="T447" s="11"/>
      <c r="U447" s="11"/>
      <c r="V447" s="11"/>
      <c r="W447" s="11">
        <v>250</v>
      </c>
      <c r="X447" s="11"/>
      <c r="Y447" s="12"/>
    </row>
    <row r="448" spans="1:25" ht="15.75" x14ac:dyDescent="0.25">
      <c r="A448" s="8">
        <v>62</v>
      </c>
      <c r="B448" s="22" t="s">
        <v>62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2"/>
    </row>
    <row r="449" spans="1:25" ht="15.75" x14ac:dyDescent="0.25">
      <c r="A449" s="8"/>
      <c r="B449" s="24" t="s">
        <v>63</v>
      </c>
      <c r="C449" s="25">
        <f>SUM(C387:C448)</f>
        <v>716407.66666666663</v>
      </c>
      <c r="D449" s="25">
        <f t="shared" ref="D449:X449" si="56">SUM(D387:D448)</f>
        <v>146874</v>
      </c>
      <c r="E449" s="25">
        <f t="shared" si="56"/>
        <v>75007.199999999997</v>
      </c>
      <c r="F449" s="25">
        <f t="shared" si="56"/>
        <v>1265</v>
      </c>
      <c r="G449" s="25">
        <f t="shared" si="56"/>
        <v>2012.5</v>
      </c>
      <c r="H449" s="25">
        <f t="shared" si="56"/>
        <v>2280</v>
      </c>
      <c r="I449" s="25">
        <f t="shared" si="56"/>
        <v>2917</v>
      </c>
      <c r="J449" s="25">
        <f t="shared" si="56"/>
        <v>1977.5</v>
      </c>
      <c r="K449" s="25">
        <f t="shared" si="56"/>
        <v>1316.3333333333335</v>
      </c>
      <c r="L449" s="25">
        <f t="shared" si="56"/>
        <v>17606.166666666664</v>
      </c>
      <c r="M449" s="25">
        <f t="shared" si="56"/>
        <v>37156</v>
      </c>
      <c r="N449" s="25">
        <f t="shared" si="56"/>
        <v>34730.013698630137</v>
      </c>
      <c r="O449" s="25">
        <f t="shared" si="56"/>
        <v>7284</v>
      </c>
      <c r="P449" s="25">
        <f t="shared" si="56"/>
        <v>1265</v>
      </c>
      <c r="Q449" s="25">
        <f t="shared" si="56"/>
        <v>3531</v>
      </c>
      <c r="R449" s="25">
        <f t="shared" si="56"/>
        <v>10</v>
      </c>
      <c r="S449" s="25">
        <f t="shared" si="56"/>
        <v>10</v>
      </c>
      <c r="T449" s="25">
        <f t="shared" si="56"/>
        <v>1039.3333333333333</v>
      </c>
      <c r="U449" s="25">
        <f t="shared" si="56"/>
        <v>996.33333333333326</v>
      </c>
      <c r="V449" s="25">
        <f t="shared" si="56"/>
        <v>1021.3333333333333</v>
      </c>
      <c r="W449" s="25">
        <f t="shared" si="56"/>
        <v>12733</v>
      </c>
      <c r="X449" s="25">
        <f t="shared" si="56"/>
        <v>2701.6666666666665</v>
      </c>
      <c r="Y449" s="26"/>
    </row>
    <row r="452" spans="1:25" ht="15.75" x14ac:dyDescent="0.25">
      <c r="A452" s="67" t="s">
        <v>167</v>
      </c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</row>
    <row r="453" spans="1:25" ht="15.75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x14ac:dyDescent="0.25">
      <c r="A454" s="68" t="s">
        <v>1</v>
      </c>
      <c r="B454" s="68" t="s">
        <v>2</v>
      </c>
      <c r="C454" s="69" t="s">
        <v>3</v>
      </c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1"/>
      <c r="Y454" s="4"/>
    </row>
    <row r="455" spans="1:25" ht="47.25" x14ac:dyDescent="0.25">
      <c r="A455" s="68"/>
      <c r="B455" s="68"/>
      <c r="C455" s="3" t="s">
        <v>4</v>
      </c>
      <c r="D455" s="3" t="s">
        <v>5</v>
      </c>
      <c r="E455" s="3" t="s">
        <v>6</v>
      </c>
      <c r="F455" s="48" t="s">
        <v>64</v>
      </c>
      <c r="G455" s="48" t="s">
        <v>65</v>
      </c>
      <c r="H455" s="48" t="s">
        <v>66</v>
      </c>
      <c r="I455" s="48" t="s">
        <v>67</v>
      </c>
      <c r="J455" s="48" t="s">
        <v>68</v>
      </c>
      <c r="K455" s="48" t="s">
        <v>69</v>
      </c>
      <c r="L455" s="3" t="s">
        <v>7</v>
      </c>
      <c r="M455" s="3" t="s">
        <v>8</v>
      </c>
      <c r="N455" s="3" t="s">
        <v>9</v>
      </c>
      <c r="O455" s="49" t="s">
        <v>10</v>
      </c>
      <c r="P455" s="3" t="s">
        <v>11</v>
      </c>
      <c r="Q455" s="3" t="s">
        <v>12</v>
      </c>
      <c r="R455" s="3" t="s">
        <v>13</v>
      </c>
      <c r="S455" s="3" t="s">
        <v>14</v>
      </c>
      <c r="T455" s="3" t="s">
        <v>15</v>
      </c>
      <c r="U455" s="3" t="s">
        <v>16</v>
      </c>
      <c r="V455" s="3" t="s">
        <v>17</v>
      </c>
      <c r="W455" s="3" t="s">
        <v>18</v>
      </c>
      <c r="X455" s="3" t="s">
        <v>19</v>
      </c>
      <c r="Y455" s="7" t="s">
        <v>20</v>
      </c>
    </row>
    <row r="456" spans="1:25" ht="15.75" x14ac:dyDescent="0.25">
      <c r="A456" s="8">
        <v>1</v>
      </c>
      <c r="B456" s="9" t="s">
        <v>21</v>
      </c>
      <c r="C456" s="10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2"/>
    </row>
    <row r="457" spans="1:25" ht="15.75" x14ac:dyDescent="0.25">
      <c r="A457" s="8">
        <v>2</v>
      </c>
      <c r="B457" s="13" t="s">
        <v>22</v>
      </c>
      <c r="C457" s="15">
        <v>6100</v>
      </c>
      <c r="D457" s="11">
        <v>5400</v>
      </c>
      <c r="E457" s="11">
        <f>0.9*12341</f>
        <v>11106.9</v>
      </c>
      <c r="F457" s="11">
        <v>0</v>
      </c>
      <c r="G457" s="11">
        <v>25</v>
      </c>
      <c r="H457" s="11">
        <v>25</v>
      </c>
      <c r="I457" s="11">
        <v>2</v>
      </c>
      <c r="J457" s="11">
        <v>25</v>
      </c>
      <c r="K457" s="11"/>
      <c r="L457" s="11">
        <v>2416</v>
      </c>
      <c r="M457" s="11">
        <v>800</v>
      </c>
      <c r="N457" s="11">
        <v>137</v>
      </c>
      <c r="O457" s="11">
        <v>127</v>
      </c>
      <c r="P457" s="11"/>
      <c r="Q457" s="11">
        <v>41</v>
      </c>
      <c r="R457" s="11"/>
      <c r="S457" s="11"/>
      <c r="T457" s="11">
        <v>21</v>
      </c>
      <c r="U457" s="11">
        <v>33</v>
      </c>
      <c r="V457" s="11">
        <v>3</v>
      </c>
      <c r="W457" s="11"/>
      <c r="X457" s="11"/>
      <c r="Y457" s="12"/>
    </row>
    <row r="458" spans="1:25" ht="15.75" x14ac:dyDescent="0.25">
      <c r="A458" s="8">
        <v>3</v>
      </c>
      <c r="B458" s="13" t="s">
        <v>23</v>
      </c>
      <c r="C458" s="10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2"/>
    </row>
    <row r="459" spans="1:25" ht="15.75" x14ac:dyDescent="0.25">
      <c r="A459" s="8">
        <v>4</v>
      </c>
      <c r="B459" s="13" t="s">
        <v>24</v>
      </c>
      <c r="C459" s="10">
        <f>C460</f>
        <v>6830</v>
      </c>
      <c r="D459" s="10">
        <v>13500</v>
      </c>
      <c r="E459" s="10">
        <f>E460</f>
        <v>9286</v>
      </c>
      <c r="F459" s="11"/>
      <c r="G459" s="11"/>
      <c r="H459" s="11"/>
      <c r="I459" s="11"/>
      <c r="J459" s="11"/>
      <c r="K459" s="11"/>
      <c r="L459" s="11">
        <v>2788</v>
      </c>
      <c r="M459" s="11">
        <v>50</v>
      </c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2"/>
    </row>
    <row r="460" spans="1:25" ht="15.75" x14ac:dyDescent="0.25">
      <c r="A460" s="8">
        <v>5</v>
      </c>
      <c r="B460" s="13" t="s">
        <v>25</v>
      </c>
      <c r="C460" s="15">
        <v>6830</v>
      </c>
      <c r="D460" s="11">
        <v>3059</v>
      </c>
      <c r="E460" s="11">
        <v>9286</v>
      </c>
      <c r="F460" s="11"/>
      <c r="G460" s="11"/>
      <c r="H460" s="11"/>
      <c r="I460" s="11"/>
      <c r="J460" s="11"/>
      <c r="K460" s="11"/>
      <c r="L460" s="11">
        <v>2788</v>
      </c>
      <c r="M460" s="11">
        <v>50</v>
      </c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2"/>
    </row>
    <row r="461" spans="1:25" ht="15.75" x14ac:dyDescent="0.25">
      <c r="A461" s="8">
        <v>6</v>
      </c>
      <c r="B461" s="13" t="s">
        <v>26</v>
      </c>
      <c r="C461" s="15">
        <v>7881</v>
      </c>
      <c r="D461" s="11">
        <v>7927</v>
      </c>
      <c r="E461" s="11">
        <f>27537*0.9</f>
        <v>24783.3</v>
      </c>
      <c r="F461" s="11"/>
      <c r="G461" s="11"/>
      <c r="H461" s="11"/>
      <c r="I461" s="11"/>
      <c r="J461" s="11"/>
      <c r="K461" s="11"/>
      <c r="L461" s="11">
        <v>3625</v>
      </c>
      <c r="M461" s="16">
        <v>755</v>
      </c>
      <c r="N461" s="11"/>
      <c r="O461" s="11"/>
      <c r="P461" s="14"/>
      <c r="Q461" s="11"/>
      <c r="R461" s="11"/>
      <c r="S461" s="11"/>
      <c r="T461" s="11"/>
      <c r="U461" s="11"/>
      <c r="V461" s="11"/>
      <c r="W461" s="11">
        <v>7597</v>
      </c>
      <c r="X461" s="11"/>
      <c r="Y461" s="12"/>
    </row>
    <row r="462" spans="1:25" ht="15.75" x14ac:dyDescent="0.25">
      <c r="A462" s="8">
        <v>7</v>
      </c>
      <c r="B462" s="13" t="s">
        <v>33</v>
      </c>
      <c r="C462" s="15">
        <v>6830</v>
      </c>
      <c r="D462" s="11">
        <v>3059</v>
      </c>
      <c r="E462" s="11">
        <v>9286</v>
      </c>
      <c r="F462" s="11"/>
      <c r="G462" s="11"/>
      <c r="H462" s="11"/>
      <c r="I462" s="11"/>
      <c r="J462" s="11"/>
      <c r="K462" s="11"/>
      <c r="L462" s="11">
        <v>2788</v>
      </c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2"/>
    </row>
    <row r="463" spans="1:25" ht="15.75" x14ac:dyDescent="0.25">
      <c r="A463" s="8">
        <v>8</v>
      </c>
      <c r="B463" s="13" t="s">
        <v>32</v>
      </c>
      <c r="C463" s="15">
        <f>C462/2</f>
        <v>3415</v>
      </c>
      <c r="D463" s="15">
        <v>183</v>
      </c>
      <c r="E463" s="15">
        <v>27</v>
      </c>
      <c r="F463" s="11"/>
      <c r="G463" s="11"/>
      <c r="H463" s="11"/>
      <c r="I463" s="11"/>
      <c r="J463" s="11"/>
      <c r="K463" s="11"/>
      <c r="L463" s="11">
        <v>1359</v>
      </c>
      <c r="M463" s="16"/>
      <c r="N463" s="11"/>
      <c r="O463" s="11"/>
      <c r="P463" s="14"/>
      <c r="Q463" s="11"/>
      <c r="R463" s="11"/>
      <c r="S463" s="11"/>
      <c r="T463" s="11"/>
      <c r="U463" s="11"/>
      <c r="V463" s="11"/>
      <c r="W463" s="11"/>
      <c r="X463" s="11">
        <v>75</v>
      </c>
      <c r="Y463" s="12"/>
    </row>
    <row r="464" spans="1:25" ht="15.75" x14ac:dyDescent="0.25">
      <c r="A464" s="8">
        <v>9</v>
      </c>
      <c r="B464" s="12" t="s">
        <v>45</v>
      </c>
      <c r="C464" s="11"/>
      <c r="D464" s="11">
        <v>625</v>
      </c>
      <c r="E464" s="11">
        <v>1608</v>
      </c>
      <c r="F464" s="11"/>
      <c r="G464" s="11"/>
      <c r="H464" s="11"/>
      <c r="I464" s="11"/>
      <c r="J464" s="11"/>
      <c r="K464" s="11"/>
      <c r="L464" s="11">
        <v>105</v>
      </c>
      <c r="M464" s="11">
        <v>78</v>
      </c>
      <c r="N464" s="11"/>
      <c r="O464" s="11"/>
      <c r="P464" s="11"/>
      <c r="Q464" s="11"/>
      <c r="R464" s="11"/>
      <c r="S464" s="11"/>
      <c r="T464" s="11"/>
      <c r="U464" s="11"/>
      <c r="V464" s="11"/>
      <c r="W464" s="11">
        <v>43</v>
      </c>
      <c r="X464" s="11">
        <v>459</v>
      </c>
      <c r="Y464" s="12"/>
    </row>
    <row r="465" spans="1:25" ht="15.75" x14ac:dyDescent="0.25">
      <c r="A465" s="8">
        <v>10</v>
      </c>
      <c r="B465" s="13" t="s">
        <v>28</v>
      </c>
      <c r="C465" s="10">
        <v>585485</v>
      </c>
      <c r="D465" s="11">
        <v>105444</v>
      </c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>
        <v>427</v>
      </c>
      <c r="P465" s="11"/>
      <c r="Q465" s="11"/>
      <c r="R465" s="11"/>
      <c r="S465" s="11"/>
      <c r="T465" s="11"/>
      <c r="U465" s="11"/>
      <c r="V465" s="11"/>
      <c r="W465" s="11">
        <v>3483</v>
      </c>
      <c r="X465" s="11"/>
      <c r="Y465" s="12"/>
    </row>
    <row r="466" spans="1:25" ht="15.75" x14ac:dyDescent="0.25">
      <c r="A466" s="8">
        <v>11</v>
      </c>
      <c r="B466" s="13" t="s">
        <v>29</v>
      </c>
      <c r="C466" s="10">
        <v>225</v>
      </c>
      <c r="D466" s="11">
        <v>70</v>
      </c>
      <c r="E466" s="11">
        <v>220</v>
      </c>
      <c r="F466" s="18">
        <v>230</v>
      </c>
      <c r="G466" s="51">
        <v>25</v>
      </c>
      <c r="H466" s="11">
        <v>40</v>
      </c>
      <c r="I466" s="11">
        <v>220</v>
      </c>
      <c r="J466" s="11">
        <v>95</v>
      </c>
      <c r="K466" s="11">
        <v>20</v>
      </c>
      <c r="L466" s="11">
        <v>93</v>
      </c>
      <c r="M466" s="11">
        <v>300</v>
      </c>
      <c r="N466" s="11">
        <v>980</v>
      </c>
      <c r="O466" s="11">
        <v>1050</v>
      </c>
      <c r="P466" s="11">
        <v>80</v>
      </c>
      <c r="Q466" s="11">
        <v>300</v>
      </c>
      <c r="R466" s="11"/>
      <c r="S466" s="11"/>
      <c r="T466" s="11"/>
      <c r="U466" s="11"/>
      <c r="V466" s="11">
        <v>50</v>
      </c>
      <c r="W466" s="11"/>
      <c r="X466" s="11">
        <v>78</v>
      </c>
      <c r="Y466" s="12"/>
    </row>
    <row r="467" spans="1:25" ht="15.75" x14ac:dyDescent="0.25">
      <c r="A467" s="8">
        <v>12</v>
      </c>
      <c r="B467" s="13" t="s">
        <v>30</v>
      </c>
      <c r="C467" s="17">
        <v>6000</v>
      </c>
      <c r="D467" s="11">
        <v>2000</v>
      </c>
      <c r="E467" s="11">
        <v>2000</v>
      </c>
      <c r="F467" s="18">
        <v>190</v>
      </c>
      <c r="G467" s="18">
        <v>250</v>
      </c>
      <c r="H467" s="18">
        <v>250</v>
      </c>
      <c r="I467" s="18">
        <v>900</v>
      </c>
      <c r="J467" s="18">
        <v>500</v>
      </c>
      <c r="K467" s="11">
        <v>300</v>
      </c>
      <c r="L467" s="11"/>
      <c r="M467" s="11">
        <v>500</v>
      </c>
      <c r="N467" s="11">
        <v>1000</v>
      </c>
      <c r="O467" s="11">
        <v>550</v>
      </c>
      <c r="P467" s="11">
        <v>200</v>
      </c>
      <c r="Q467" s="11"/>
      <c r="R467" s="18"/>
      <c r="S467" s="18"/>
      <c r="T467" s="11"/>
      <c r="U467" s="11"/>
      <c r="V467" s="11"/>
      <c r="W467" s="11"/>
      <c r="X467" s="11">
        <v>300</v>
      </c>
      <c r="Y467" s="12"/>
    </row>
    <row r="468" spans="1:25" ht="15.75" x14ac:dyDescent="0.25">
      <c r="A468" s="8">
        <v>13</v>
      </c>
      <c r="B468" s="13" t="s">
        <v>31</v>
      </c>
      <c r="C468" s="10">
        <v>56000</v>
      </c>
      <c r="D468" s="11">
        <v>900</v>
      </c>
      <c r="E468" s="11">
        <v>900</v>
      </c>
      <c r="F468" s="18">
        <v>350</v>
      </c>
      <c r="G468" s="51">
        <v>900</v>
      </c>
      <c r="H468" s="11">
        <v>900</v>
      </c>
      <c r="I468" s="11">
        <v>600</v>
      </c>
      <c r="J468" s="11">
        <v>550</v>
      </c>
      <c r="K468" s="11">
        <v>320</v>
      </c>
      <c r="L468" s="11">
        <v>350</v>
      </c>
      <c r="M468" s="11">
        <v>900</v>
      </c>
      <c r="N468" s="11">
        <v>11000</v>
      </c>
      <c r="O468" s="11">
        <v>2000</v>
      </c>
      <c r="P468" s="11">
        <v>350</v>
      </c>
      <c r="Q468" s="11">
        <v>900</v>
      </c>
      <c r="R468" s="11"/>
      <c r="S468" s="11"/>
      <c r="T468" s="11">
        <v>550</v>
      </c>
      <c r="U468" s="11">
        <v>520</v>
      </c>
      <c r="V468" s="11">
        <v>500</v>
      </c>
      <c r="W468" s="11"/>
      <c r="X468" s="11">
        <v>350</v>
      </c>
      <c r="Y468" s="12"/>
    </row>
    <row r="469" spans="1:25" ht="15.75" x14ac:dyDescent="0.25">
      <c r="A469" s="8">
        <v>14</v>
      </c>
      <c r="B469" s="13" t="s">
        <v>34</v>
      </c>
      <c r="C469" s="10">
        <f>(C466+C467+C468)/3</f>
        <v>20741.666666666668</v>
      </c>
      <c r="D469" s="10">
        <f t="shared" ref="D469:M469" si="57">(D466+D467+D468)/3</f>
        <v>990</v>
      </c>
      <c r="E469" s="10">
        <f t="shared" si="57"/>
        <v>1040</v>
      </c>
      <c r="F469" s="10">
        <f t="shared" si="57"/>
        <v>256.66666666666669</v>
      </c>
      <c r="G469" s="10">
        <f t="shared" si="57"/>
        <v>391.66666666666669</v>
      </c>
      <c r="H469" s="10">
        <f t="shared" si="57"/>
        <v>396.66666666666669</v>
      </c>
      <c r="I469" s="10">
        <f t="shared" si="57"/>
        <v>573.33333333333337</v>
      </c>
      <c r="J469" s="10">
        <f t="shared" si="57"/>
        <v>381.66666666666669</v>
      </c>
      <c r="K469" s="10">
        <f t="shared" si="57"/>
        <v>213.33333333333334</v>
      </c>
      <c r="L469" s="10">
        <f t="shared" si="57"/>
        <v>147.66666666666666</v>
      </c>
      <c r="M469" s="10">
        <f t="shared" si="57"/>
        <v>566.66666666666663</v>
      </c>
      <c r="N469" s="10">
        <v>1000</v>
      </c>
      <c r="O469" s="10">
        <f t="shared" ref="O469:X469" si="58">(O466+O467+O468)/3</f>
        <v>1200</v>
      </c>
      <c r="P469" s="10">
        <f t="shared" si="58"/>
        <v>210</v>
      </c>
      <c r="Q469" s="10">
        <f t="shared" si="58"/>
        <v>400</v>
      </c>
      <c r="R469" s="10">
        <f t="shared" si="58"/>
        <v>0</v>
      </c>
      <c r="S469" s="10">
        <f t="shared" si="58"/>
        <v>0</v>
      </c>
      <c r="T469" s="10">
        <f t="shared" si="58"/>
        <v>183.33333333333334</v>
      </c>
      <c r="U469" s="10">
        <f t="shared" si="58"/>
        <v>173.33333333333334</v>
      </c>
      <c r="V469" s="10">
        <f t="shared" si="58"/>
        <v>183.33333333333334</v>
      </c>
      <c r="W469" s="10">
        <f t="shared" si="58"/>
        <v>0</v>
      </c>
      <c r="X469" s="10">
        <f t="shared" si="58"/>
        <v>242.66666666666666</v>
      </c>
      <c r="Y469" s="12"/>
    </row>
    <row r="470" spans="1:25" ht="15.75" x14ac:dyDescent="0.25">
      <c r="A470" s="8">
        <v>15</v>
      </c>
      <c r="B470" s="13" t="s">
        <v>37</v>
      </c>
      <c r="C470" s="15">
        <v>4470</v>
      </c>
      <c r="D470" s="11">
        <v>360</v>
      </c>
      <c r="E470" s="11">
        <f>1080+110</f>
        <v>1190</v>
      </c>
      <c r="F470" s="11"/>
      <c r="G470" s="51">
        <v>110</v>
      </c>
      <c r="H470" s="11">
        <v>255</v>
      </c>
      <c r="I470" s="11">
        <v>220</v>
      </c>
      <c r="J470" s="11">
        <v>120</v>
      </c>
      <c r="K470" s="11">
        <v>133</v>
      </c>
      <c r="L470" s="11">
        <v>895</v>
      </c>
      <c r="M470" s="11">
        <v>230</v>
      </c>
      <c r="N470" s="11">
        <v>1310</v>
      </c>
      <c r="O470" s="11">
        <v>1120</v>
      </c>
      <c r="P470" s="11">
        <v>110</v>
      </c>
      <c r="Q470" s="11">
        <v>1280</v>
      </c>
      <c r="R470" s="11"/>
      <c r="S470" s="11"/>
      <c r="T470" s="11"/>
      <c r="U470" s="11"/>
      <c r="V470" s="11"/>
      <c r="W470" s="11">
        <v>110</v>
      </c>
      <c r="X470" s="11">
        <v>223</v>
      </c>
      <c r="Y470" s="12"/>
    </row>
    <row r="471" spans="1:25" ht="15.75" x14ac:dyDescent="0.25">
      <c r="A471" s="8">
        <v>16</v>
      </c>
      <c r="B471" s="13" t="s">
        <v>71</v>
      </c>
      <c r="C471" s="15">
        <v>4000</v>
      </c>
      <c r="D471" s="15">
        <f>(((D466+D467+D468)/3)/2)-10</f>
        <v>485</v>
      </c>
      <c r="E471" s="15">
        <f t="shared" ref="E471:M471" si="59">(((E466+E467+E468)/3)/2)-10</f>
        <v>510</v>
      </c>
      <c r="F471" s="15">
        <f t="shared" si="59"/>
        <v>118.33333333333334</v>
      </c>
      <c r="G471" s="15">
        <f t="shared" si="59"/>
        <v>185.83333333333334</v>
      </c>
      <c r="H471" s="15">
        <f t="shared" si="59"/>
        <v>188.33333333333334</v>
      </c>
      <c r="I471" s="15">
        <f t="shared" si="59"/>
        <v>276.66666666666669</v>
      </c>
      <c r="J471" s="15">
        <f t="shared" si="59"/>
        <v>180.83333333333334</v>
      </c>
      <c r="K471" s="15">
        <f t="shared" si="59"/>
        <v>96.666666666666671</v>
      </c>
      <c r="L471" s="15">
        <f t="shared" si="59"/>
        <v>63.833333333333329</v>
      </c>
      <c r="M471" s="15">
        <f t="shared" si="59"/>
        <v>273.33333333333331</v>
      </c>
      <c r="N471" s="15"/>
      <c r="O471" s="15">
        <f t="shared" ref="O471:V471" si="60">(((O466+O467+O468)/3)/2)-10</f>
        <v>590</v>
      </c>
      <c r="P471" s="15">
        <f t="shared" si="60"/>
        <v>95</v>
      </c>
      <c r="Q471" s="15">
        <f t="shared" si="60"/>
        <v>190</v>
      </c>
      <c r="R471" s="15">
        <f t="shared" si="60"/>
        <v>-10</v>
      </c>
      <c r="S471" s="15">
        <f t="shared" si="60"/>
        <v>-10</v>
      </c>
      <c r="T471" s="15">
        <f t="shared" si="60"/>
        <v>81.666666666666671</v>
      </c>
      <c r="U471" s="15">
        <f t="shared" si="60"/>
        <v>76.666666666666671</v>
      </c>
      <c r="V471" s="15">
        <f t="shared" si="60"/>
        <v>81.666666666666671</v>
      </c>
      <c r="W471" s="15"/>
      <c r="X471" s="15">
        <f t="shared" ref="X471" si="61">(((X466+X467+X468)/3)/2)-10</f>
        <v>111.33333333333333</v>
      </c>
      <c r="Y471" s="12"/>
    </row>
    <row r="472" spans="1:25" ht="15.75" x14ac:dyDescent="0.25">
      <c r="A472" s="8">
        <v>17</v>
      </c>
      <c r="B472" s="13" t="s">
        <v>75</v>
      </c>
      <c r="C472" s="15">
        <v>100</v>
      </c>
      <c r="D472" s="15">
        <v>50</v>
      </c>
      <c r="E472" s="15">
        <f>300*0.9</f>
        <v>270</v>
      </c>
      <c r="F472" s="15">
        <v>50</v>
      </c>
      <c r="G472" s="15">
        <v>50</v>
      </c>
      <c r="H472" s="15">
        <v>100</v>
      </c>
      <c r="I472" s="15">
        <v>50</v>
      </c>
      <c r="J472" s="15">
        <v>50</v>
      </c>
      <c r="K472" s="15">
        <f t="shared" ref="K472:L472" si="62">K471+10</f>
        <v>106.66666666666667</v>
      </c>
      <c r="L472" s="15">
        <f t="shared" si="62"/>
        <v>73.833333333333329</v>
      </c>
      <c r="M472" s="15">
        <v>100</v>
      </c>
      <c r="N472" s="15">
        <v>100</v>
      </c>
      <c r="O472" s="15">
        <v>100</v>
      </c>
      <c r="P472" s="15">
        <v>100</v>
      </c>
      <c r="Q472" s="15">
        <f t="shared" ref="Q472:V472" si="63">Q471+10</f>
        <v>200</v>
      </c>
      <c r="R472" s="15">
        <f t="shared" si="63"/>
        <v>0</v>
      </c>
      <c r="S472" s="15">
        <f t="shared" si="63"/>
        <v>0</v>
      </c>
      <c r="T472" s="15">
        <f t="shared" si="63"/>
        <v>91.666666666666671</v>
      </c>
      <c r="U472" s="15">
        <f t="shared" si="63"/>
        <v>86.666666666666671</v>
      </c>
      <c r="V472" s="15">
        <f t="shared" si="63"/>
        <v>91.666666666666671</v>
      </c>
      <c r="W472" s="15"/>
      <c r="X472" s="15">
        <f t="shared" ref="X472" si="64">X471+10</f>
        <v>121.33333333333333</v>
      </c>
      <c r="Y472" s="12"/>
    </row>
    <row r="473" spans="1:25" ht="15.75" x14ac:dyDescent="0.25">
      <c r="A473" s="8">
        <v>18</v>
      </c>
      <c r="B473" s="13" t="s">
        <v>74</v>
      </c>
      <c r="C473" s="15"/>
      <c r="D473" s="11">
        <f>D472+20</f>
        <v>70</v>
      </c>
      <c r="E473" s="11">
        <f t="shared" ref="E473:V473" si="65">E472+20</f>
        <v>290</v>
      </c>
      <c r="F473" s="11">
        <f t="shared" si="65"/>
        <v>70</v>
      </c>
      <c r="G473" s="11">
        <f t="shared" si="65"/>
        <v>70</v>
      </c>
      <c r="H473" s="11">
        <f t="shared" si="65"/>
        <v>120</v>
      </c>
      <c r="I473" s="11">
        <f t="shared" si="65"/>
        <v>70</v>
      </c>
      <c r="J473" s="11">
        <f t="shared" si="65"/>
        <v>70</v>
      </c>
      <c r="K473" s="11">
        <f t="shared" si="65"/>
        <v>126.66666666666667</v>
      </c>
      <c r="L473" s="11">
        <f t="shared" si="65"/>
        <v>93.833333333333329</v>
      </c>
      <c r="M473" s="11">
        <f t="shared" si="65"/>
        <v>120</v>
      </c>
      <c r="N473" s="11">
        <f t="shared" si="65"/>
        <v>120</v>
      </c>
      <c r="O473" s="11">
        <f t="shared" si="65"/>
        <v>120</v>
      </c>
      <c r="P473" s="11">
        <f t="shared" si="65"/>
        <v>120</v>
      </c>
      <c r="Q473" s="11">
        <f t="shared" si="65"/>
        <v>220</v>
      </c>
      <c r="R473" s="11">
        <f t="shared" si="65"/>
        <v>20</v>
      </c>
      <c r="S473" s="11">
        <f t="shared" si="65"/>
        <v>20</v>
      </c>
      <c r="T473" s="11">
        <f t="shared" si="65"/>
        <v>111.66666666666667</v>
      </c>
      <c r="U473" s="11">
        <f t="shared" si="65"/>
        <v>106.66666666666667</v>
      </c>
      <c r="V473" s="11">
        <f t="shared" si="65"/>
        <v>111.66666666666667</v>
      </c>
      <c r="W473" s="11"/>
      <c r="X473" s="11">
        <f t="shared" ref="X473" si="66">X472+20</f>
        <v>141.33333333333331</v>
      </c>
      <c r="Y473" s="12"/>
    </row>
    <row r="474" spans="1:25" ht="15.75" x14ac:dyDescent="0.25">
      <c r="A474" s="8">
        <v>19</v>
      </c>
      <c r="B474" s="13" t="s">
        <v>115</v>
      </c>
      <c r="C474" s="10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2"/>
    </row>
    <row r="475" spans="1:25" ht="15.75" x14ac:dyDescent="0.25">
      <c r="A475" s="8">
        <v>20</v>
      </c>
      <c r="B475" s="13" t="s">
        <v>116</v>
      </c>
      <c r="C475" s="10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2"/>
    </row>
    <row r="476" spans="1:25" ht="15.75" x14ac:dyDescent="0.25">
      <c r="A476" s="8">
        <v>21</v>
      </c>
      <c r="B476" s="13" t="s">
        <v>117</v>
      </c>
      <c r="C476" s="10"/>
      <c r="D476" s="11"/>
      <c r="E476" s="11"/>
      <c r="F476" s="11"/>
      <c r="G476" s="11"/>
      <c r="H476" s="11"/>
      <c r="I476" s="11"/>
      <c r="J476" s="11"/>
      <c r="K476" s="11"/>
      <c r="L476" s="19"/>
      <c r="M476" s="11">
        <v>11500</v>
      </c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2"/>
    </row>
    <row r="477" spans="1:25" ht="15.75" x14ac:dyDescent="0.25">
      <c r="A477" s="8">
        <v>22</v>
      </c>
      <c r="B477" s="13" t="s">
        <v>114</v>
      </c>
      <c r="C477" s="10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2"/>
    </row>
    <row r="478" spans="1:25" ht="15.75" x14ac:dyDescent="0.25">
      <c r="A478" s="8">
        <v>23</v>
      </c>
      <c r="B478" s="20" t="s">
        <v>118</v>
      </c>
      <c r="C478" s="10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2"/>
    </row>
    <row r="479" spans="1:25" ht="15.75" x14ac:dyDescent="0.25">
      <c r="A479" s="8">
        <v>24</v>
      </c>
      <c r="B479" s="20" t="s">
        <v>35</v>
      </c>
      <c r="C479" s="10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2"/>
    </row>
    <row r="480" spans="1:25" ht="15.75" x14ac:dyDescent="0.25">
      <c r="A480" s="8">
        <v>25</v>
      </c>
      <c r="B480" s="20" t="s">
        <v>129</v>
      </c>
      <c r="C480" s="10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2"/>
    </row>
    <row r="481" spans="1:25" ht="15.75" x14ac:dyDescent="0.25">
      <c r="A481" s="8">
        <v>26</v>
      </c>
      <c r="B481" s="20" t="s">
        <v>36</v>
      </c>
      <c r="C481" s="10"/>
      <c r="D481" s="11"/>
      <c r="E481" s="11"/>
      <c r="F481" s="11"/>
      <c r="G481" s="11"/>
      <c r="H481" s="11"/>
      <c r="I481" s="11"/>
      <c r="J481" s="11"/>
      <c r="K481" s="11"/>
      <c r="L481" s="11"/>
      <c r="M481" s="11">
        <v>1500</v>
      </c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2"/>
    </row>
    <row r="482" spans="1:25" ht="15.75" x14ac:dyDescent="0.25">
      <c r="A482" s="8">
        <v>27</v>
      </c>
      <c r="B482" s="13" t="s">
        <v>38</v>
      </c>
      <c r="C482" s="10"/>
      <c r="D482" s="11"/>
      <c r="E482" s="11"/>
      <c r="F482" s="11"/>
      <c r="G482" s="11"/>
      <c r="H482" s="11"/>
      <c r="I482" s="11"/>
      <c r="J482" s="11"/>
      <c r="K482" s="11"/>
      <c r="L482" s="11"/>
      <c r="M482" s="11">
        <v>9000</v>
      </c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2"/>
    </row>
    <row r="483" spans="1:25" ht="15.75" x14ac:dyDescent="0.25">
      <c r="A483" s="8">
        <v>28</v>
      </c>
      <c r="B483" s="60" t="s">
        <v>161</v>
      </c>
      <c r="C483" s="10"/>
      <c r="D483" s="11"/>
      <c r="E483" s="11"/>
      <c r="F483" s="11"/>
      <c r="G483" s="11"/>
      <c r="H483" s="11"/>
      <c r="I483" s="11"/>
      <c r="J483" s="11"/>
      <c r="K483" s="11"/>
      <c r="L483" s="11"/>
      <c r="M483" s="11">
        <v>9418</v>
      </c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2"/>
    </row>
    <row r="484" spans="1:25" ht="15.75" x14ac:dyDescent="0.25">
      <c r="A484" s="8">
        <v>29</v>
      </c>
      <c r="B484" s="12" t="s">
        <v>40</v>
      </c>
      <c r="C484" s="10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2"/>
    </row>
    <row r="485" spans="1:25" ht="15.75" x14ac:dyDescent="0.25">
      <c r="A485" s="8">
        <v>30</v>
      </c>
      <c r="B485" s="12" t="s">
        <v>41</v>
      </c>
      <c r="C485" s="10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2"/>
    </row>
    <row r="486" spans="1:25" ht="15.75" x14ac:dyDescent="0.25">
      <c r="A486" s="8">
        <v>31</v>
      </c>
      <c r="B486" s="12" t="s">
        <v>42</v>
      </c>
      <c r="C486" s="10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2"/>
    </row>
    <row r="487" spans="1:25" ht="15.75" x14ac:dyDescent="0.25">
      <c r="A487" s="8">
        <v>32</v>
      </c>
      <c r="B487" s="12" t="s">
        <v>43</v>
      </c>
      <c r="C487" s="10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2"/>
    </row>
    <row r="488" spans="1:25" ht="15.75" x14ac:dyDescent="0.25">
      <c r="A488" s="8">
        <v>33</v>
      </c>
      <c r="B488" s="12" t="s">
        <v>44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>
        <v>700</v>
      </c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2"/>
    </row>
    <row r="489" spans="1:25" ht="15.75" x14ac:dyDescent="0.25">
      <c r="A489" s="8">
        <v>34</v>
      </c>
      <c r="B489" s="21" t="s">
        <v>46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2"/>
    </row>
    <row r="490" spans="1:25" ht="15.75" x14ac:dyDescent="0.25">
      <c r="A490" s="8">
        <v>35</v>
      </c>
      <c r="B490" s="12" t="s">
        <v>47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2"/>
    </row>
    <row r="491" spans="1:25" ht="15.75" x14ac:dyDescent="0.25">
      <c r="A491" s="8">
        <v>36</v>
      </c>
      <c r="B491" s="12" t="s">
        <v>48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2"/>
    </row>
    <row r="492" spans="1:25" ht="15.75" x14ac:dyDescent="0.25">
      <c r="A492" s="8">
        <v>37</v>
      </c>
      <c r="B492" s="12" t="s">
        <v>49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2"/>
    </row>
    <row r="493" spans="1:25" ht="15.75" x14ac:dyDescent="0.25">
      <c r="A493" s="8">
        <v>38</v>
      </c>
      <c r="B493" s="12" t="s">
        <v>50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2"/>
    </row>
    <row r="494" spans="1:25" ht="15.75" x14ac:dyDescent="0.25">
      <c r="A494" s="8">
        <v>39</v>
      </c>
      <c r="B494" s="12" t="s">
        <v>51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2"/>
    </row>
    <row r="495" spans="1:25" ht="15.75" x14ac:dyDescent="0.25">
      <c r="A495" s="8">
        <v>40</v>
      </c>
      <c r="B495" s="12" t="s">
        <v>52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2"/>
    </row>
    <row r="496" spans="1:25" ht="15.75" x14ac:dyDescent="0.25">
      <c r="A496" s="8">
        <v>41</v>
      </c>
      <c r="B496" s="12" t="s">
        <v>53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2"/>
    </row>
    <row r="497" spans="1:25" ht="15.75" x14ac:dyDescent="0.25">
      <c r="A497" s="8">
        <v>42</v>
      </c>
      <c r="B497" s="12" t="s">
        <v>54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2"/>
    </row>
    <row r="498" spans="1:25" ht="15.75" x14ac:dyDescent="0.25">
      <c r="A498" s="8">
        <v>43</v>
      </c>
      <c r="B498" s="12" t="s">
        <v>55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2"/>
    </row>
    <row r="499" spans="1:25" ht="15.75" x14ac:dyDescent="0.25">
      <c r="A499" s="8">
        <v>44</v>
      </c>
      <c r="B499" s="12" t="s">
        <v>56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2"/>
    </row>
    <row r="500" spans="1:25" ht="15.75" x14ac:dyDescent="0.25">
      <c r="A500" s="8">
        <v>45</v>
      </c>
      <c r="B500" s="21" t="s">
        <v>57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2"/>
    </row>
    <row r="501" spans="1:25" ht="15.75" x14ac:dyDescent="0.25">
      <c r="A501" s="8">
        <v>46</v>
      </c>
      <c r="B501" s="22" t="s">
        <v>58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2"/>
    </row>
    <row r="502" spans="1:25" ht="15.75" x14ac:dyDescent="0.25">
      <c r="A502" s="8">
        <v>47</v>
      </c>
      <c r="B502" s="22" t="s">
        <v>59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2"/>
    </row>
    <row r="503" spans="1:25" ht="15.75" x14ac:dyDescent="0.25">
      <c r="A503" s="8">
        <v>48</v>
      </c>
      <c r="B503" s="22" t="s">
        <v>60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2"/>
    </row>
    <row r="504" spans="1:25" ht="15.75" x14ac:dyDescent="0.25">
      <c r="A504" s="8">
        <v>49</v>
      </c>
      <c r="B504" s="23" t="s">
        <v>61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2"/>
    </row>
    <row r="505" spans="1:25" ht="15.75" x14ac:dyDescent="0.25">
      <c r="A505" s="8">
        <v>50</v>
      </c>
      <c r="B505" s="21" t="s">
        <v>152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59">
        <v>5945.2054794520545</v>
      </c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2"/>
    </row>
    <row r="506" spans="1:25" ht="15.75" x14ac:dyDescent="0.25">
      <c r="A506" s="8">
        <v>51</v>
      </c>
      <c r="B506" s="21" t="s">
        <v>153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59">
        <v>1917.8082191780823</v>
      </c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2"/>
    </row>
    <row r="507" spans="1:25" ht="15.75" x14ac:dyDescent="0.25">
      <c r="A507" s="8">
        <v>52</v>
      </c>
      <c r="B507" s="21" t="s">
        <v>154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59">
        <v>1917.8082191780823</v>
      </c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2"/>
    </row>
    <row r="508" spans="1:25" ht="15.75" x14ac:dyDescent="0.25">
      <c r="A508" s="8">
        <v>53</v>
      </c>
      <c r="B508" s="21" t="s">
        <v>155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59">
        <v>2876.7123287671234</v>
      </c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2"/>
    </row>
    <row r="509" spans="1:25" ht="15.75" x14ac:dyDescent="0.25">
      <c r="A509" s="8">
        <v>54</v>
      </c>
      <c r="B509" s="21" t="s">
        <v>156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59">
        <v>2876.7123287671234</v>
      </c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2"/>
    </row>
    <row r="510" spans="1:25" ht="15.75" x14ac:dyDescent="0.25">
      <c r="A510" s="8">
        <v>55</v>
      </c>
      <c r="B510" s="58" t="s">
        <v>157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59">
        <v>1764.3835616438357</v>
      </c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2"/>
    </row>
    <row r="511" spans="1:25" ht="15.75" x14ac:dyDescent="0.25">
      <c r="A511" s="8">
        <v>56</v>
      </c>
      <c r="B511" s="58" t="s">
        <v>158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59">
        <v>1764.3835616438357</v>
      </c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2"/>
    </row>
    <row r="512" spans="1:25" ht="15.75" x14ac:dyDescent="0.25">
      <c r="A512" s="8">
        <v>57</v>
      </c>
      <c r="B512" s="23" t="s">
        <v>147</v>
      </c>
      <c r="C512" s="11">
        <v>1000</v>
      </c>
      <c r="D512" s="11">
        <v>3</v>
      </c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2"/>
    </row>
    <row r="513" spans="1:25" ht="15.75" x14ac:dyDescent="0.25">
      <c r="A513" s="8">
        <v>58</v>
      </c>
      <c r="B513" s="23" t="s">
        <v>148</v>
      </c>
      <c r="C513" s="11"/>
      <c r="D513" s="11">
        <v>25</v>
      </c>
      <c r="E513" s="11">
        <v>30</v>
      </c>
      <c r="F513" s="11"/>
      <c r="G513" s="11">
        <v>5</v>
      </c>
      <c r="H513" s="11">
        <v>5</v>
      </c>
      <c r="I513" s="11">
        <v>5</v>
      </c>
      <c r="J513" s="11">
        <v>5</v>
      </c>
      <c r="K513" s="11"/>
      <c r="L513" s="11"/>
      <c r="M513" s="11">
        <v>15</v>
      </c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2"/>
    </row>
    <row r="514" spans="1:25" ht="15.75" x14ac:dyDescent="0.25">
      <c r="A514" s="8">
        <v>59</v>
      </c>
      <c r="B514" s="23" t="s">
        <v>138</v>
      </c>
      <c r="C514" s="11"/>
      <c r="D514" s="11">
        <v>2124</v>
      </c>
      <c r="E514" s="11">
        <v>2250</v>
      </c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>
        <v>600</v>
      </c>
      <c r="Y514" s="12"/>
    </row>
    <row r="515" spans="1:25" ht="15.75" x14ac:dyDescent="0.25">
      <c r="A515" s="8">
        <v>60</v>
      </c>
      <c r="B515" s="23" t="s">
        <v>159</v>
      </c>
      <c r="C515" s="11">
        <v>500</v>
      </c>
      <c r="D515" s="11">
        <v>500</v>
      </c>
      <c r="E515" s="11">
        <f>216+500</f>
        <v>716</v>
      </c>
      <c r="F515" s="11"/>
      <c r="G515" s="11"/>
      <c r="H515" s="11"/>
      <c r="I515" s="11"/>
      <c r="J515" s="11"/>
      <c r="K515" s="11"/>
      <c r="L515" s="11">
        <v>20</v>
      </c>
      <c r="M515" s="11">
        <v>150</v>
      </c>
      <c r="N515" s="11">
        <v>20</v>
      </c>
      <c r="O515" s="11"/>
      <c r="P515" s="11"/>
      <c r="Q515" s="11"/>
      <c r="R515" s="11"/>
      <c r="S515" s="11"/>
      <c r="T515" s="11"/>
      <c r="U515" s="11"/>
      <c r="V515" s="11"/>
      <c r="W515" s="11">
        <v>1250</v>
      </c>
      <c r="X515" s="11"/>
      <c r="Y515" s="12"/>
    </row>
    <row r="516" spans="1:25" ht="15.75" x14ac:dyDescent="0.25">
      <c r="A516" s="8">
        <v>61</v>
      </c>
      <c r="B516" s="23" t="s">
        <v>160</v>
      </c>
      <c r="C516" s="11"/>
      <c r="D516" s="11">
        <v>100</v>
      </c>
      <c r="E516" s="11">
        <v>208</v>
      </c>
      <c r="F516" s="11"/>
      <c r="G516" s="11"/>
      <c r="H516" s="11"/>
      <c r="I516" s="11"/>
      <c r="J516" s="11"/>
      <c r="K516" s="11"/>
      <c r="L516" s="11"/>
      <c r="M516" s="11">
        <v>150</v>
      </c>
      <c r="N516" s="11"/>
      <c r="O516" s="11"/>
      <c r="P516" s="11"/>
      <c r="Q516" s="11"/>
      <c r="R516" s="11"/>
      <c r="S516" s="11"/>
      <c r="T516" s="11"/>
      <c r="U516" s="11"/>
      <c r="V516" s="11"/>
      <c r="W516" s="11">
        <v>250</v>
      </c>
      <c r="X516" s="11"/>
      <c r="Y516" s="12"/>
    </row>
    <row r="517" spans="1:25" ht="15.75" x14ac:dyDescent="0.25">
      <c r="A517" s="8">
        <v>62</v>
      </c>
      <c r="B517" s="22" t="s">
        <v>62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2"/>
    </row>
    <row r="518" spans="1:25" ht="15.75" x14ac:dyDescent="0.25">
      <c r="A518" s="8"/>
      <c r="B518" s="24" t="s">
        <v>63</v>
      </c>
      <c r="C518" s="25">
        <f>SUM(C456:C517)</f>
        <v>716407.66666666663</v>
      </c>
      <c r="D518" s="25">
        <f t="shared" ref="D518:X518" si="67">SUM(D456:D517)</f>
        <v>146874</v>
      </c>
      <c r="E518" s="25">
        <f t="shared" si="67"/>
        <v>75007.199999999997</v>
      </c>
      <c r="F518" s="25">
        <f t="shared" si="67"/>
        <v>1265</v>
      </c>
      <c r="G518" s="25">
        <f t="shared" si="67"/>
        <v>2012.5</v>
      </c>
      <c r="H518" s="25">
        <f t="shared" si="67"/>
        <v>2280</v>
      </c>
      <c r="I518" s="25">
        <f t="shared" si="67"/>
        <v>2917</v>
      </c>
      <c r="J518" s="25">
        <f t="shared" si="67"/>
        <v>1977.5</v>
      </c>
      <c r="K518" s="25">
        <f t="shared" si="67"/>
        <v>1316.3333333333335</v>
      </c>
      <c r="L518" s="25">
        <f t="shared" si="67"/>
        <v>17606.166666666664</v>
      </c>
      <c r="M518" s="25">
        <f t="shared" si="67"/>
        <v>37156</v>
      </c>
      <c r="N518" s="25">
        <f t="shared" si="67"/>
        <v>34730.013698630137</v>
      </c>
      <c r="O518" s="25">
        <f t="shared" si="67"/>
        <v>7284</v>
      </c>
      <c r="P518" s="25">
        <f t="shared" si="67"/>
        <v>1265</v>
      </c>
      <c r="Q518" s="25">
        <f t="shared" si="67"/>
        <v>3531</v>
      </c>
      <c r="R518" s="25">
        <f t="shared" si="67"/>
        <v>10</v>
      </c>
      <c r="S518" s="25">
        <f t="shared" si="67"/>
        <v>10</v>
      </c>
      <c r="T518" s="25">
        <f t="shared" si="67"/>
        <v>1039.3333333333333</v>
      </c>
      <c r="U518" s="25">
        <f t="shared" si="67"/>
        <v>996.33333333333326</v>
      </c>
      <c r="V518" s="25">
        <f t="shared" si="67"/>
        <v>1021.3333333333333</v>
      </c>
      <c r="W518" s="25">
        <f t="shared" si="67"/>
        <v>12733</v>
      </c>
      <c r="X518" s="25">
        <f t="shared" si="67"/>
        <v>2701.6666666666665</v>
      </c>
      <c r="Y518" s="26"/>
    </row>
    <row r="521" spans="1:25" ht="15.75" x14ac:dyDescent="0.25">
      <c r="A521" s="67" t="s">
        <v>168</v>
      </c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</row>
    <row r="522" spans="1:25" ht="15.75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x14ac:dyDescent="0.25">
      <c r="A523" s="68" t="s">
        <v>1</v>
      </c>
      <c r="B523" s="68" t="s">
        <v>2</v>
      </c>
      <c r="C523" s="69" t="s">
        <v>3</v>
      </c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1"/>
      <c r="Y523" s="4"/>
    </row>
    <row r="524" spans="1:25" ht="47.25" x14ac:dyDescent="0.25">
      <c r="A524" s="68"/>
      <c r="B524" s="68"/>
      <c r="C524" s="3" t="s">
        <v>4</v>
      </c>
      <c r="D524" s="3" t="s">
        <v>5</v>
      </c>
      <c r="E524" s="3" t="s">
        <v>6</v>
      </c>
      <c r="F524" s="48" t="s">
        <v>64</v>
      </c>
      <c r="G524" s="48" t="s">
        <v>65</v>
      </c>
      <c r="H524" s="48" t="s">
        <v>66</v>
      </c>
      <c r="I524" s="48" t="s">
        <v>67</v>
      </c>
      <c r="J524" s="48" t="s">
        <v>68</v>
      </c>
      <c r="K524" s="48" t="s">
        <v>69</v>
      </c>
      <c r="L524" s="3" t="s">
        <v>7</v>
      </c>
      <c r="M524" s="3" t="s">
        <v>8</v>
      </c>
      <c r="N524" s="3" t="s">
        <v>9</v>
      </c>
      <c r="O524" s="49" t="s">
        <v>10</v>
      </c>
      <c r="P524" s="3" t="s">
        <v>11</v>
      </c>
      <c r="Q524" s="3" t="s">
        <v>12</v>
      </c>
      <c r="R524" s="3" t="s">
        <v>13</v>
      </c>
      <c r="S524" s="3" t="s">
        <v>14</v>
      </c>
      <c r="T524" s="3" t="s">
        <v>15</v>
      </c>
      <c r="U524" s="3" t="s">
        <v>16</v>
      </c>
      <c r="V524" s="3" t="s">
        <v>17</v>
      </c>
      <c r="W524" s="3" t="s">
        <v>18</v>
      </c>
      <c r="X524" s="3" t="s">
        <v>19</v>
      </c>
      <c r="Y524" s="7" t="s">
        <v>20</v>
      </c>
    </row>
    <row r="525" spans="1:25" ht="15.75" x14ac:dyDescent="0.25">
      <c r="A525" s="8">
        <v>1</v>
      </c>
      <c r="B525" s="9" t="s">
        <v>21</v>
      </c>
      <c r="C525" s="10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2"/>
    </row>
    <row r="526" spans="1:25" ht="15.75" x14ac:dyDescent="0.25">
      <c r="A526" s="8">
        <v>2</v>
      </c>
      <c r="B526" s="13" t="s">
        <v>22</v>
      </c>
      <c r="C526" s="15">
        <v>7000</v>
      </c>
      <c r="D526" s="11">
        <v>5200</v>
      </c>
      <c r="E526" s="11">
        <f>0.9*14357</f>
        <v>12921.300000000001</v>
      </c>
      <c r="F526" s="11">
        <v>0</v>
      </c>
      <c r="G526" s="11">
        <v>25</v>
      </c>
      <c r="H526" s="11">
        <v>25</v>
      </c>
      <c r="I526" s="11">
        <v>9</v>
      </c>
      <c r="J526" s="11">
        <v>43</v>
      </c>
      <c r="K526" s="11"/>
      <c r="L526" s="11">
        <v>2345</v>
      </c>
      <c r="M526" s="11">
        <v>1500</v>
      </c>
      <c r="N526" s="11">
        <f>209*2</f>
        <v>418</v>
      </c>
      <c r="O526" s="11">
        <v>148</v>
      </c>
      <c r="P526" s="11"/>
      <c r="Q526" s="11">
        <v>68</v>
      </c>
      <c r="R526" s="11"/>
      <c r="S526" s="11"/>
      <c r="T526" s="11">
        <v>12</v>
      </c>
      <c r="U526" s="11">
        <v>45</v>
      </c>
      <c r="V526" s="11">
        <v>2</v>
      </c>
      <c r="W526" s="11"/>
      <c r="X526" s="11"/>
      <c r="Y526" s="12"/>
    </row>
    <row r="527" spans="1:25" ht="15.75" x14ac:dyDescent="0.25">
      <c r="A527" s="8">
        <v>3</v>
      </c>
      <c r="B527" s="13" t="s">
        <v>23</v>
      </c>
      <c r="C527" s="10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2"/>
    </row>
    <row r="528" spans="1:25" ht="15.75" x14ac:dyDescent="0.25">
      <c r="A528" s="8">
        <v>4</v>
      </c>
      <c r="B528" s="13" t="s">
        <v>24</v>
      </c>
      <c r="C528" s="10">
        <f>C529</f>
        <v>6830</v>
      </c>
      <c r="D528" s="10">
        <v>13500</v>
      </c>
      <c r="E528" s="10"/>
      <c r="F528" s="11"/>
      <c r="G528" s="11"/>
      <c r="H528" s="11"/>
      <c r="I528" s="11"/>
      <c r="J528" s="11"/>
      <c r="K528" s="11"/>
      <c r="L528" s="11">
        <v>2788</v>
      </c>
      <c r="M528" s="11">
        <v>50</v>
      </c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2"/>
    </row>
    <row r="529" spans="1:25" ht="15.75" x14ac:dyDescent="0.25">
      <c r="A529" s="8">
        <v>5</v>
      </c>
      <c r="B529" s="13" t="s">
        <v>25</v>
      </c>
      <c r="C529" s="15">
        <v>6830</v>
      </c>
      <c r="D529" s="11">
        <v>3059</v>
      </c>
      <c r="E529" s="11"/>
      <c r="F529" s="11"/>
      <c r="G529" s="11"/>
      <c r="H529" s="11"/>
      <c r="I529" s="11"/>
      <c r="J529" s="11"/>
      <c r="K529" s="11"/>
      <c r="L529" s="11">
        <v>2788</v>
      </c>
      <c r="M529" s="11">
        <v>50</v>
      </c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2"/>
    </row>
    <row r="530" spans="1:25" ht="15.75" x14ac:dyDescent="0.25">
      <c r="A530" s="8">
        <v>6</v>
      </c>
      <c r="B530" s="13" t="s">
        <v>26</v>
      </c>
      <c r="C530" s="15">
        <v>5330</v>
      </c>
      <c r="D530" s="11">
        <v>6536</v>
      </c>
      <c r="E530" s="11">
        <f>20544*0.9</f>
        <v>18489.600000000002</v>
      </c>
      <c r="F530" s="11"/>
      <c r="G530" s="11"/>
      <c r="H530" s="11"/>
      <c r="I530" s="11"/>
      <c r="J530" s="11"/>
      <c r="K530" s="11"/>
      <c r="L530" s="11">
        <v>3625</v>
      </c>
      <c r="M530" s="16">
        <v>722</v>
      </c>
      <c r="N530" s="11"/>
      <c r="O530" s="11"/>
      <c r="P530" s="14"/>
      <c r="Q530" s="11"/>
      <c r="R530" s="11"/>
      <c r="S530" s="11"/>
      <c r="T530" s="11"/>
      <c r="U530" s="11"/>
      <c r="V530" s="11"/>
      <c r="W530" s="11">
        <v>7700</v>
      </c>
      <c r="X530" s="11"/>
      <c r="Y530" s="12"/>
    </row>
    <row r="531" spans="1:25" ht="15.75" x14ac:dyDescent="0.25">
      <c r="A531" s="8">
        <v>7</v>
      </c>
      <c r="B531" s="13" t="s">
        <v>33</v>
      </c>
      <c r="C531" s="15">
        <v>6830</v>
      </c>
      <c r="D531" s="11">
        <v>3059</v>
      </c>
      <c r="E531" s="11"/>
      <c r="F531" s="11"/>
      <c r="G531" s="11"/>
      <c r="H531" s="11"/>
      <c r="I531" s="11"/>
      <c r="J531" s="11"/>
      <c r="K531" s="11"/>
      <c r="L531" s="11">
        <v>2788</v>
      </c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2"/>
    </row>
    <row r="532" spans="1:25" ht="15.75" x14ac:dyDescent="0.25">
      <c r="A532" s="8">
        <v>8</v>
      </c>
      <c r="B532" s="13" t="s">
        <v>32</v>
      </c>
      <c r="C532" s="15">
        <f>C531/2</f>
        <v>3415</v>
      </c>
      <c r="D532" s="15">
        <v>183</v>
      </c>
      <c r="E532" s="15"/>
      <c r="F532" s="11"/>
      <c r="G532" s="11"/>
      <c r="H532" s="11"/>
      <c r="I532" s="11"/>
      <c r="J532" s="11"/>
      <c r="K532" s="11"/>
      <c r="L532" s="11">
        <v>1359</v>
      </c>
      <c r="M532" s="16"/>
      <c r="N532" s="11"/>
      <c r="O532" s="11"/>
      <c r="P532" s="14"/>
      <c r="Q532" s="11"/>
      <c r="R532" s="11"/>
      <c r="S532" s="11"/>
      <c r="T532" s="11"/>
      <c r="U532" s="11"/>
      <c r="V532" s="11"/>
      <c r="W532" s="11"/>
      <c r="X532" s="11">
        <v>75</v>
      </c>
      <c r="Y532" s="12"/>
    </row>
    <row r="533" spans="1:25" ht="15.75" x14ac:dyDescent="0.25">
      <c r="A533" s="8">
        <v>9</v>
      </c>
      <c r="B533" s="12" t="s">
        <v>45</v>
      </c>
      <c r="C533" s="11"/>
      <c r="D533" s="11">
        <v>625</v>
      </c>
      <c r="E533" s="11"/>
      <c r="F533" s="11"/>
      <c r="G533" s="11"/>
      <c r="H533" s="11"/>
      <c r="I533" s="11"/>
      <c r="J533" s="11"/>
      <c r="K533" s="11"/>
      <c r="L533" s="11">
        <v>105</v>
      </c>
      <c r="M533" s="11">
        <v>78</v>
      </c>
      <c r="N533" s="11"/>
      <c r="O533" s="11"/>
      <c r="P533" s="11"/>
      <c r="Q533" s="11"/>
      <c r="R533" s="11"/>
      <c r="S533" s="11"/>
      <c r="T533" s="11"/>
      <c r="U533" s="11"/>
      <c r="V533" s="11"/>
      <c r="W533" s="11">
        <v>43</v>
      </c>
      <c r="X533" s="11">
        <v>459</v>
      </c>
      <c r="Y533" s="12"/>
    </row>
    <row r="534" spans="1:25" ht="15.75" x14ac:dyDescent="0.25">
      <c r="A534" s="8">
        <v>10</v>
      </c>
      <c r="B534" s="13" t="s">
        <v>28</v>
      </c>
      <c r="C534" s="10">
        <v>585485</v>
      </c>
      <c r="D534" s="11">
        <v>105444</v>
      </c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>
        <v>427</v>
      </c>
      <c r="P534" s="11"/>
      <c r="Q534" s="11"/>
      <c r="R534" s="11"/>
      <c r="S534" s="11"/>
      <c r="T534" s="11"/>
      <c r="U534" s="11"/>
      <c r="V534" s="11"/>
      <c r="W534" s="11">
        <v>3483</v>
      </c>
      <c r="X534" s="11"/>
      <c r="Y534" s="12"/>
    </row>
    <row r="535" spans="1:25" ht="15.75" x14ac:dyDescent="0.25">
      <c r="A535" s="8">
        <v>11</v>
      </c>
      <c r="B535" s="13" t="s">
        <v>29</v>
      </c>
      <c r="C535" s="10">
        <v>225</v>
      </c>
      <c r="D535" s="11">
        <v>70</v>
      </c>
      <c r="E535" s="11">
        <v>220</v>
      </c>
      <c r="F535" s="18">
        <v>230</v>
      </c>
      <c r="G535" s="51">
        <v>25</v>
      </c>
      <c r="H535" s="11">
        <v>40</v>
      </c>
      <c r="I535" s="11">
        <v>220</v>
      </c>
      <c r="J535" s="11">
        <v>95</v>
      </c>
      <c r="K535" s="11">
        <v>20</v>
      </c>
      <c r="L535" s="11">
        <v>93</v>
      </c>
      <c r="M535" s="11">
        <v>300</v>
      </c>
      <c r="N535" s="11">
        <v>980</v>
      </c>
      <c r="O535" s="11">
        <v>1050</v>
      </c>
      <c r="P535" s="11">
        <v>80</v>
      </c>
      <c r="Q535" s="11">
        <v>300</v>
      </c>
      <c r="R535" s="11"/>
      <c r="S535" s="11"/>
      <c r="T535" s="11"/>
      <c r="U535" s="11"/>
      <c r="V535" s="11">
        <v>50</v>
      </c>
      <c r="W535" s="11"/>
      <c r="X535" s="11">
        <v>78</v>
      </c>
      <c r="Y535" s="12"/>
    </row>
    <row r="536" spans="1:25" ht="15.75" x14ac:dyDescent="0.25">
      <c r="A536" s="8">
        <v>12</v>
      </c>
      <c r="B536" s="13" t="s">
        <v>30</v>
      </c>
      <c r="C536" s="17">
        <v>6000</v>
      </c>
      <c r="D536" s="11">
        <v>2000</v>
      </c>
      <c r="E536" s="11">
        <v>2000</v>
      </c>
      <c r="F536" s="18">
        <v>190</v>
      </c>
      <c r="G536" s="18">
        <v>250</v>
      </c>
      <c r="H536" s="18">
        <v>250</v>
      </c>
      <c r="I536" s="18">
        <v>900</v>
      </c>
      <c r="J536" s="18">
        <v>500</v>
      </c>
      <c r="K536" s="11">
        <v>300</v>
      </c>
      <c r="L536" s="11"/>
      <c r="M536" s="11">
        <v>500</v>
      </c>
      <c r="N536" s="11">
        <v>1000</v>
      </c>
      <c r="O536" s="11">
        <v>550</v>
      </c>
      <c r="P536" s="11">
        <v>200</v>
      </c>
      <c r="Q536" s="11"/>
      <c r="R536" s="18"/>
      <c r="S536" s="18"/>
      <c r="T536" s="11"/>
      <c r="U536" s="11"/>
      <c r="V536" s="11"/>
      <c r="W536" s="11"/>
      <c r="X536" s="11">
        <v>300</v>
      </c>
      <c r="Y536" s="12"/>
    </row>
    <row r="537" spans="1:25" ht="15.75" x14ac:dyDescent="0.25">
      <c r="A537" s="8">
        <v>13</v>
      </c>
      <c r="B537" s="13" t="s">
        <v>31</v>
      </c>
      <c r="C537" s="10">
        <v>56000</v>
      </c>
      <c r="D537" s="11">
        <v>900</v>
      </c>
      <c r="E537" s="11">
        <v>920</v>
      </c>
      <c r="F537" s="18">
        <v>350</v>
      </c>
      <c r="G537" s="51">
        <v>900</v>
      </c>
      <c r="H537" s="11">
        <v>900</v>
      </c>
      <c r="I537" s="11">
        <v>600</v>
      </c>
      <c r="J537" s="11">
        <v>550</v>
      </c>
      <c r="K537" s="11">
        <v>320</v>
      </c>
      <c r="L537" s="11">
        <v>350</v>
      </c>
      <c r="M537" s="11">
        <v>900</v>
      </c>
      <c r="N537" s="11">
        <v>11000</v>
      </c>
      <c r="O537" s="11">
        <v>2000</v>
      </c>
      <c r="P537" s="11">
        <v>350</v>
      </c>
      <c r="Q537" s="11">
        <v>900</v>
      </c>
      <c r="R537" s="11"/>
      <c r="S537" s="11"/>
      <c r="T537" s="11">
        <v>550</v>
      </c>
      <c r="U537" s="11">
        <v>520</v>
      </c>
      <c r="V537" s="11">
        <v>500</v>
      </c>
      <c r="W537" s="11"/>
      <c r="X537" s="11">
        <v>350</v>
      </c>
      <c r="Y537" s="12"/>
    </row>
    <row r="538" spans="1:25" ht="15.75" x14ac:dyDescent="0.25">
      <c r="A538" s="8">
        <v>14</v>
      </c>
      <c r="B538" s="13" t="s">
        <v>34</v>
      </c>
      <c r="C538" s="10">
        <f>(C535+C536+C537)/3</f>
        <v>20741.666666666668</v>
      </c>
      <c r="D538" s="10">
        <f t="shared" ref="D538:M538" si="68">(D535+D536+D537)/3</f>
        <v>990</v>
      </c>
      <c r="E538" s="10"/>
      <c r="F538" s="10">
        <f t="shared" si="68"/>
        <v>256.66666666666669</v>
      </c>
      <c r="G538" s="10">
        <f t="shared" si="68"/>
        <v>391.66666666666669</v>
      </c>
      <c r="H538" s="10">
        <f t="shared" si="68"/>
        <v>396.66666666666669</v>
      </c>
      <c r="I538" s="10">
        <f t="shared" si="68"/>
        <v>573.33333333333337</v>
      </c>
      <c r="J538" s="10">
        <f t="shared" si="68"/>
        <v>381.66666666666669</v>
      </c>
      <c r="K538" s="10">
        <f t="shared" si="68"/>
        <v>213.33333333333334</v>
      </c>
      <c r="L538" s="10">
        <f t="shared" si="68"/>
        <v>147.66666666666666</v>
      </c>
      <c r="M538" s="10">
        <f t="shared" si="68"/>
        <v>566.66666666666663</v>
      </c>
      <c r="N538" s="10">
        <v>1000</v>
      </c>
      <c r="O538" s="10">
        <f t="shared" ref="O538:X538" si="69">(O535+O536+O537)/3</f>
        <v>1200</v>
      </c>
      <c r="P538" s="10">
        <f t="shared" si="69"/>
        <v>210</v>
      </c>
      <c r="Q538" s="10">
        <f t="shared" si="69"/>
        <v>400</v>
      </c>
      <c r="R538" s="10">
        <f t="shared" si="69"/>
        <v>0</v>
      </c>
      <c r="S538" s="10">
        <f t="shared" si="69"/>
        <v>0</v>
      </c>
      <c r="T538" s="10">
        <f t="shared" si="69"/>
        <v>183.33333333333334</v>
      </c>
      <c r="U538" s="10">
        <f t="shared" si="69"/>
        <v>173.33333333333334</v>
      </c>
      <c r="V538" s="10">
        <f t="shared" si="69"/>
        <v>183.33333333333334</v>
      </c>
      <c r="W538" s="10">
        <f t="shared" si="69"/>
        <v>0</v>
      </c>
      <c r="X538" s="10">
        <f t="shared" si="69"/>
        <v>242.66666666666666</v>
      </c>
      <c r="Y538" s="12"/>
    </row>
    <row r="539" spans="1:25" ht="15.75" x14ac:dyDescent="0.25">
      <c r="A539" s="8">
        <v>15</v>
      </c>
      <c r="B539" s="13" t="s">
        <v>37</v>
      </c>
      <c r="C539" s="15">
        <v>4470</v>
      </c>
      <c r="D539" s="11">
        <v>360</v>
      </c>
      <c r="E539" s="11">
        <f>990*0.9</f>
        <v>891</v>
      </c>
      <c r="F539" s="11"/>
      <c r="G539" s="51">
        <v>110</v>
      </c>
      <c r="H539" s="11">
        <v>255</v>
      </c>
      <c r="I539" s="11">
        <v>220</v>
      </c>
      <c r="J539" s="11">
        <v>120</v>
      </c>
      <c r="K539" s="11">
        <v>133</v>
      </c>
      <c r="L539" s="11">
        <v>895</v>
      </c>
      <c r="M539" s="11">
        <v>230</v>
      </c>
      <c r="N539" s="11">
        <v>1310</v>
      </c>
      <c r="O539" s="11">
        <v>1120</v>
      </c>
      <c r="P539" s="11">
        <v>110</v>
      </c>
      <c r="Q539" s="11">
        <v>1280</v>
      </c>
      <c r="R539" s="11"/>
      <c r="S539" s="11"/>
      <c r="T539" s="11"/>
      <c r="U539" s="11"/>
      <c r="V539" s="11"/>
      <c r="W539" s="11">
        <v>110</v>
      </c>
      <c r="X539" s="11">
        <v>223</v>
      </c>
      <c r="Y539" s="12"/>
    </row>
    <row r="540" spans="1:25" ht="15.75" x14ac:dyDescent="0.25">
      <c r="A540" s="8">
        <v>16</v>
      </c>
      <c r="B540" s="13" t="s">
        <v>71</v>
      </c>
      <c r="C540" s="15">
        <v>4000</v>
      </c>
      <c r="D540" s="15">
        <f>(((D535+D536+D537)/3)/2)-10</f>
        <v>485</v>
      </c>
      <c r="E540" s="15"/>
      <c r="F540" s="15">
        <f t="shared" ref="F540:M540" si="70">(((F535+F536+F537)/3)/2)-10</f>
        <v>118.33333333333334</v>
      </c>
      <c r="G540" s="15">
        <f t="shared" si="70"/>
        <v>185.83333333333334</v>
      </c>
      <c r="H540" s="15">
        <f t="shared" si="70"/>
        <v>188.33333333333334</v>
      </c>
      <c r="I540" s="15">
        <f t="shared" si="70"/>
        <v>276.66666666666669</v>
      </c>
      <c r="J540" s="15">
        <f t="shared" si="70"/>
        <v>180.83333333333334</v>
      </c>
      <c r="K540" s="15">
        <f t="shared" si="70"/>
        <v>96.666666666666671</v>
      </c>
      <c r="L540" s="15">
        <f t="shared" si="70"/>
        <v>63.833333333333329</v>
      </c>
      <c r="M540" s="15">
        <f t="shared" si="70"/>
        <v>273.33333333333331</v>
      </c>
      <c r="N540" s="15"/>
      <c r="O540" s="15">
        <f t="shared" ref="O540:V540" si="71">(((O535+O536+O537)/3)/2)-10</f>
        <v>590</v>
      </c>
      <c r="P540" s="15">
        <f t="shared" si="71"/>
        <v>95</v>
      </c>
      <c r="Q540" s="15">
        <f t="shared" si="71"/>
        <v>190</v>
      </c>
      <c r="R540" s="15">
        <f t="shared" si="71"/>
        <v>-10</v>
      </c>
      <c r="S540" s="15">
        <f t="shared" si="71"/>
        <v>-10</v>
      </c>
      <c r="T540" s="15">
        <f t="shared" si="71"/>
        <v>81.666666666666671</v>
      </c>
      <c r="U540" s="15">
        <f t="shared" si="71"/>
        <v>76.666666666666671</v>
      </c>
      <c r="V540" s="15">
        <f t="shared" si="71"/>
        <v>81.666666666666671</v>
      </c>
      <c r="W540" s="15"/>
      <c r="X540" s="15">
        <f t="shared" ref="X540" si="72">(((X535+X536+X537)/3)/2)-10</f>
        <v>111.33333333333333</v>
      </c>
      <c r="Y540" s="12"/>
    </row>
    <row r="541" spans="1:25" ht="15.75" x14ac:dyDescent="0.25">
      <c r="A541" s="8">
        <v>17</v>
      </c>
      <c r="B541" s="13" t="s">
        <v>75</v>
      </c>
      <c r="C541" s="15">
        <v>100</v>
      </c>
      <c r="D541" s="15">
        <v>50</v>
      </c>
      <c r="E541" s="15"/>
      <c r="F541" s="15">
        <v>50</v>
      </c>
      <c r="G541" s="15">
        <v>50</v>
      </c>
      <c r="H541" s="15">
        <v>100</v>
      </c>
      <c r="I541" s="15">
        <v>50</v>
      </c>
      <c r="J541" s="15">
        <v>50</v>
      </c>
      <c r="K541" s="15">
        <f t="shared" ref="K541:L541" si="73">K540+10</f>
        <v>106.66666666666667</v>
      </c>
      <c r="L541" s="15">
        <f t="shared" si="73"/>
        <v>73.833333333333329</v>
      </c>
      <c r="M541" s="15">
        <v>100</v>
      </c>
      <c r="N541" s="15">
        <v>100</v>
      </c>
      <c r="O541" s="15">
        <v>100</v>
      </c>
      <c r="P541" s="15">
        <v>100</v>
      </c>
      <c r="Q541" s="15">
        <f t="shared" ref="Q541:V541" si="74">Q540+10</f>
        <v>200</v>
      </c>
      <c r="R541" s="15">
        <f t="shared" si="74"/>
        <v>0</v>
      </c>
      <c r="S541" s="15">
        <f t="shared" si="74"/>
        <v>0</v>
      </c>
      <c r="T541" s="15">
        <f t="shared" si="74"/>
        <v>91.666666666666671</v>
      </c>
      <c r="U541" s="15">
        <f t="shared" si="74"/>
        <v>86.666666666666671</v>
      </c>
      <c r="V541" s="15">
        <f t="shared" si="74"/>
        <v>91.666666666666671</v>
      </c>
      <c r="W541" s="15"/>
      <c r="X541" s="15">
        <f t="shared" ref="X541" si="75">X540+10</f>
        <v>121.33333333333333</v>
      </c>
      <c r="Y541" s="12"/>
    </row>
    <row r="542" spans="1:25" ht="15.75" x14ac:dyDescent="0.25">
      <c r="A542" s="8">
        <v>18</v>
      </c>
      <c r="B542" s="13" t="s">
        <v>74</v>
      </c>
      <c r="C542" s="15"/>
      <c r="D542" s="11">
        <f>D541+20</f>
        <v>70</v>
      </c>
      <c r="E542" s="11"/>
      <c r="F542" s="11">
        <f t="shared" ref="F542:V542" si="76">F541+20</f>
        <v>70</v>
      </c>
      <c r="G542" s="11">
        <f t="shared" si="76"/>
        <v>70</v>
      </c>
      <c r="H542" s="11">
        <f t="shared" si="76"/>
        <v>120</v>
      </c>
      <c r="I542" s="11">
        <f t="shared" si="76"/>
        <v>70</v>
      </c>
      <c r="J542" s="11">
        <f t="shared" si="76"/>
        <v>70</v>
      </c>
      <c r="K542" s="11">
        <f t="shared" si="76"/>
        <v>126.66666666666667</v>
      </c>
      <c r="L542" s="11">
        <f t="shared" si="76"/>
        <v>93.833333333333329</v>
      </c>
      <c r="M542" s="11">
        <f t="shared" si="76"/>
        <v>120</v>
      </c>
      <c r="N542" s="11">
        <f t="shared" si="76"/>
        <v>120</v>
      </c>
      <c r="O542" s="11">
        <f t="shared" si="76"/>
        <v>120</v>
      </c>
      <c r="P542" s="11">
        <f t="shared" si="76"/>
        <v>120</v>
      </c>
      <c r="Q542" s="11">
        <f t="shared" si="76"/>
        <v>220</v>
      </c>
      <c r="R542" s="11">
        <f t="shared" si="76"/>
        <v>20</v>
      </c>
      <c r="S542" s="11">
        <f t="shared" si="76"/>
        <v>20</v>
      </c>
      <c r="T542" s="11">
        <f t="shared" si="76"/>
        <v>111.66666666666667</v>
      </c>
      <c r="U542" s="11">
        <f t="shared" si="76"/>
        <v>106.66666666666667</v>
      </c>
      <c r="V542" s="11">
        <f t="shared" si="76"/>
        <v>111.66666666666667</v>
      </c>
      <c r="W542" s="11"/>
      <c r="X542" s="11">
        <f t="shared" ref="X542" si="77">X541+20</f>
        <v>141.33333333333331</v>
      </c>
      <c r="Y542" s="12"/>
    </row>
    <row r="543" spans="1:25" ht="15.75" x14ac:dyDescent="0.25">
      <c r="A543" s="8">
        <v>19</v>
      </c>
      <c r="B543" s="13" t="s">
        <v>115</v>
      </c>
      <c r="C543" s="10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2"/>
    </row>
    <row r="544" spans="1:25" ht="15.75" x14ac:dyDescent="0.25">
      <c r="A544" s="8">
        <v>20</v>
      </c>
      <c r="B544" s="13" t="s">
        <v>116</v>
      </c>
      <c r="C544" s="10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2"/>
    </row>
    <row r="545" spans="1:25" ht="15.75" x14ac:dyDescent="0.25">
      <c r="A545" s="8">
        <v>21</v>
      </c>
      <c r="B545" s="13" t="s">
        <v>117</v>
      </c>
      <c r="C545" s="10"/>
      <c r="D545" s="11"/>
      <c r="E545" s="11"/>
      <c r="F545" s="11"/>
      <c r="G545" s="11"/>
      <c r="H545" s="11"/>
      <c r="I545" s="11"/>
      <c r="J545" s="11"/>
      <c r="K545" s="11"/>
      <c r="L545" s="19"/>
      <c r="M545" s="11">
        <v>11500</v>
      </c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2"/>
    </row>
    <row r="546" spans="1:25" ht="15.75" x14ac:dyDescent="0.25">
      <c r="A546" s="8">
        <v>22</v>
      </c>
      <c r="B546" s="13" t="s">
        <v>114</v>
      </c>
      <c r="C546" s="10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2"/>
    </row>
    <row r="547" spans="1:25" ht="15.75" x14ac:dyDescent="0.25">
      <c r="A547" s="8">
        <v>23</v>
      </c>
      <c r="B547" s="20" t="s">
        <v>118</v>
      </c>
      <c r="C547" s="10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2"/>
    </row>
    <row r="548" spans="1:25" ht="15.75" x14ac:dyDescent="0.25">
      <c r="A548" s="8">
        <v>24</v>
      </c>
      <c r="B548" s="20" t="s">
        <v>35</v>
      </c>
      <c r="C548" s="10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2"/>
    </row>
    <row r="549" spans="1:25" ht="15.75" x14ac:dyDescent="0.25">
      <c r="A549" s="8">
        <v>25</v>
      </c>
      <c r="B549" s="20" t="s">
        <v>129</v>
      </c>
      <c r="C549" s="10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2"/>
    </row>
    <row r="550" spans="1:25" ht="15.75" x14ac:dyDescent="0.25">
      <c r="A550" s="8">
        <v>26</v>
      </c>
      <c r="B550" s="20" t="s">
        <v>36</v>
      </c>
      <c r="C550" s="10"/>
      <c r="D550" s="11"/>
      <c r="E550" s="11"/>
      <c r="F550" s="11"/>
      <c r="G550" s="11"/>
      <c r="H550" s="11"/>
      <c r="I550" s="11"/>
      <c r="J550" s="11"/>
      <c r="K550" s="11"/>
      <c r="L550" s="11"/>
      <c r="M550" s="11">
        <v>1500</v>
      </c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2"/>
    </row>
    <row r="551" spans="1:25" ht="15.75" x14ac:dyDescent="0.25">
      <c r="A551" s="8">
        <v>27</v>
      </c>
      <c r="B551" s="13" t="s">
        <v>38</v>
      </c>
      <c r="C551" s="10"/>
      <c r="D551" s="11"/>
      <c r="E551" s="11"/>
      <c r="F551" s="11"/>
      <c r="G551" s="11"/>
      <c r="H551" s="11"/>
      <c r="I551" s="11"/>
      <c r="J551" s="11"/>
      <c r="K551" s="11"/>
      <c r="L551" s="11"/>
      <c r="M551" s="11">
        <v>9000</v>
      </c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2"/>
    </row>
    <row r="552" spans="1:25" ht="15.75" x14ac:dyDescent="0.25">
      <c r="A552" s="8">
        <v>28</v>
      </c>
      <c r="B552" s="60" t="s">
        <v>161</v>
      </c>
      <c r="C552" s="10"/>
      <c r="D552" s="11"/>
      <c r="E552" s="11"/>
      <c r="F552" s="11"/>
      <c r="G552" s="11"/>
      <c r="H552" s="11"/>
      <c r="I552" s="11"/>
      <c r="J552" s="11"/>
      <c r="K552" s="11"/>
      <c r="L552" s="11"/>
      <c r="M552" s="11">
        <v>9418</v>
      </c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2"/>
    </row>
    <row r="553" spans="1:25" ht="15.75" x14ac:dyDescent="0.25">
      <c r="A553" s="8">
        <v>29</v>
      </c>
      <c r="B553" s="12" t="s">
        <v>40</v>
      </c>
      <c r="C553" s="10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2"/>
    </row>
    <row r="554" spans="1:25" ht="15.75" x14ac:dyDescent="0.25">
      <c r="A554" s="8">
        <v>30</v>
      </c>
      <c r="B554" s="12" t="s">
        <v>41</v>
      </c>
      <c r="C554" s="10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2"/>
    </row>
    <row r="555" spans="1:25" ht="15.75" x14ac:dyDescent="0.25">
      <c r="A555" s="8">
        <v>31</v>
      </c>
      <c r="B555" s="12" t="s">
        <v>42</v>
      </c>
      <c r="C555" s="10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2"/>
    </row>
    <row r="556" spans="1:25" ht="15.75" x14ac:dyDescent="0.25">
      <c r="A556" s="8">
        <v>32</v>
      </c>
      <c r="B556" s="12" t="s">
        <v>43</v>
      </c>
      <c r="C556" s="10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2"/>
    </row>
    <row r="557" spans="1:25" ht="15.75" x14ac:dyDescent="0.25">
      <c r="A557" s="8">
        <v>33</v>
      </c>
      <c r="B557" s="12" t="s">
        <v>44</v>
      </c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>
        <v>700</v>
      </c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2"/>
    </row>
    <row r="558" spans="1:25" ht="15.75" x14ac:dyDescent="0.25">
      <c r="A558" s="8">
        <v>34</v>
      </c>
      <c r="B558" s="21" t="s">
        <v>46</v>
      </c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2"/>
    </row>
    <row r="559" spans="1:25" ht="15.75" x14ac:dyDescent="0.25">
      <c r="A559" s="8">
        <v>35</v>
      </c>
      <c r="B559" s="12" t="s">
        <v>47</v>
      </c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2"/>
    </row>
    <row r="560" spans="1:25" ht="15.75" x14ac:dyDescent="0.25">
      <c r="A560" s="8">
        <v>36</v>
      </c>
      <c r="B560" s="12" t="s">
        <v>48</v>
      </c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2"/>
    </row>
    <row r="561" spans="1:25" ht="15.75" x14ac:dyDescent="0.25">
      <c r="A561" s="8">
        <v>37</v>
      </c>
      <c r="B561" s="12" t="s">
        <v>49</v>
      </c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2"/>
    </row>
    <row r="562" spans="1:25" ht="15.75" x14ac:dyDescent="0.25">
      <c r="A562" s="8">
        <v>38</v>
      </c>
      <c r="B562" s="12" t="s">
        <v>50</v>
      </c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2"/>
    </row>
    <row r="563" spans="1:25" ht="15.75" x14ac:dyDescent="0.25">
      <c r="A563" s="8">
        <v>39</v>
      </c>
      <c r="B563" s="12" t="s">
        <v>51</v>
      </c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2"/>
    </row>
    <row r="564" spans="1:25" ht="15.75" x14ac:dyDescent="0.25">
      <c r="A564" s="8">
        <v>40</v>
      </c>
      <c r="B564" s="12" t="s">
        <v>52</v>
      </c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2"/>
    </row>
    <row r="565" spans="1:25" ht="15.75" x14ac:dyDescent="0.25">
      <c r="A565" s="8">
        <v>41</v>
      </c>
      <c r="B565" s="12" t="s">
        <v>53</v>
      </c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2"/>
    </row>
    <row r="566" spans="1:25" ht="15.75" x14ac:dyDescent="0.25">
      <c r="A566" s="8">
        <v>42</v>
      </c>
      <c r="B566" s="12" t="s">
        <v>54</v>
      </c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2"/>
    </row>
    <row r="567" spans="1:25" ht="15.75" x14ac:dyDescent="0.25">
      <c r="A567" s="8">
        <v>43</v>
      </c>
      <c r="B567" s="12" t="s">
        <v>55</v>
      </c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2"/>
    </row>
    <row r="568" spans="1:25" ht="15.75" x14ac:dyDescent="0.25">
      <c r="A568" s="8">
        <v>44</v>
      </c>
      <c r="B568" s="12" t="s">
        <v>56</v>
      </c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2"/>
    </row>
    <row r="569" spans="1:25" ht="15.75" x14ac:dyDescent="0.25">
      <c r="A569" s="8">
        <v>45</v>
      </c>
      <c r="B569" s="21" t="s">
        <v>57</v>
      </c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2"/>
    </row>
    <row r="570" spans="1:25" ht="15.75" x14ac:dyDescent="0.25">
      <c r="A570" s="8">
        <v>46</v>
      </c>
      <c r="B570" s="22" t="s">
        <v>58</v>
      </c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2"/>
    </row>
    <row r="571" spans="1:25" ht="15.75" x14ac:dyDescent="0.25">
      <c r="A571" s="8">
        <v>47</v>
      </c>
      <c r="B571" s="22" t="s">
        <v>59</v>
      </c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2"/>
    </row>
    <row r="572" spans="1:25" ht="15.75" x14ac:dyDescent="0.25">
      <c r="A572" s="8">
        <v>48</v>
      </c>
      <c r="B572" s="22" t="s">
        <v>60</v>
      </c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2"/>
    </row>
    <row r="573" spans="1:25" ht="15.75" x14ac:dyDescent="0.25">
      <c r="A573" s="8">
        <v>49</v>
      </c>
      <c r="B573" s="23" t="s">
        <v>61</v>
      </c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2"/>
    </row>
    <row r="574" spans="1:25" ht="15.75" x14ac:dyDescent="0.25">
      <c r="A574" s="8">
        <v>50</v>
      </c>
      <c r="B574" s="21" t="s">
        <v>152</v>
      </c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59">
        <v>5945.2054794520545</v>
      </c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2"/>
    </row>
    <row r="575" spans="1:25" ht="15.75" x14ac:dyDescent="0.25">
      <c r="A575" s="8">
        <v>51</v>
      </c>
      <c r="B575" s="21" t="s">
        <v>153</v>
      </c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59">
        <v>1917.8082191780823</v>
      </c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2"/>
    </row>
    <row r="576" spans="1:25" ht="15.75" x14ac:dyDescent="0.25">
      <c r="A576" s="8">
        <v>52</v>
      </c>
      <c r="B576" s="21" t="s">
        <v>154</v>
      </c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59">
        <v>1917.8082191780823</v>
      </c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2"/>
    </row>
    <row r="577" spans="1:25" ht="15.75" x14ac:dyDescent="0.25">
      <c r="A577" s="8">
        <v>53</v>
      </c>
      <c r="B577" s="21" t="s">
        <v>155</v>
      </c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59">
        <v>2876.7123287671234</v>
      </c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2"/>
    </row>
    <row r="578" spans="1:25" ht="15.75" x14ac:dyDescent="0.25">
      <c r="A578" s="8">
        <v>54</v>
      </c>
      <c r="B578" s="21" t="s">
        <v>156</v>
      </c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59">
        <v>2876.7123287671234</v>
      </c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2"/>
    </row>
    <row r="579" spans="1:25" ht="15.75" x14ac:dyDescent="0.25">
      <c r="A579" s="8">
        <v>55</v>
      </c>
      <c r="B579" s="58" t="s">
        <v>157</v>
      </c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59">
        <v>1764.3835616438357</v>
      </c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2"/>
    </row>
    <row r="580" spans="1:25" ht="15.75" x14ac:dyDescent="0.25">
      <c r="A580" s="8">
        <v>56</v>
      </c>
      <c r="B580" s="58" t="s">
        <v>158</v>
      </c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59">
        <v>1764.3835616438357</v>
      </c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2"/>
    </row>
    <row r="581" spans="1:25" ht="15.75" x14ac:dyDescent="0.25">
      <c r="A581" s="8">
        <v>57</v>
      </c>
      <c r="B581" s="23" t="s">
        <v>147</v>
      </c>
      <c r="C581" s="11">
        <v>1000</v>
      </c>
      <c r="D581" s="11">
        <v>3</v>
      </c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2"/>
    </row>
    <row r="582" spans="1:25" ht="15.75" x14ac:dyDescent="0.25">
      <c r="A582" s="8">
        <v>58</v>
      </c>
      <c r="B582" s="23" t="s">
        <v>148</v>
      </c>
      <c r="C582" s="11"/>
      <c r="D582" s="11">
        <v>25</v>
      </c>
      <c r="E582" s="11">
        <v>30</v>
      </c>
      <c r="F582" s="11"/>
      <c r="G582" s="11">
        <v>5</v>
      </c>
      <c r="H582" s="11">
        <v>5</v>
      </c>
      <c r="I582" s="11">
        <v>5</v>
      </c>
      <c r="J582" s="11">
        <v>5</v>
      </c>
      <c r="K582" s="11"/>
      <c r="L582" s="11"/>
      <c r="M582" s="11">
        <v>15</v>
      </c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2"/>
    </row>
    <row r="583" spans="1:25" ht="15.75" x14ac:dyDescent="0.25">
      <c r="A583" s="8">
        <v>59</v>
      </c>
      <c r="B583" s="23" t="s">
        <v>138</v>
      </c>
      <c r="C583" s="11"/>
      <c r="D583" s="11">
        <v>2124</v>
      </c>
      <c r="E583" s="11">
        <v>2250</v>
      </c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>
        <v>600</v>
      </c>
      <c r="Y583" s="12"/>
    </row>
    <row r="584" spans="1:25" ht="15.75" x14ac:dyDescent="0.25">
      <c r="A584" s="8">
        <v>60</v>
      </c>
      <c r="B584" s="23" t="s">
        <v>159</v>
      </c>
      <c r="C584" s="11">
        <v>500</v>
      </c>
      <c r="D584" s="11">
        <v>500</v>
      </c>
      <c r="E584" s="11">
        <f>216+500</f>
        <v>716</v>
      </c>
      <c r="F584" s="11"/>
      <c r="G584" s="11"/>
      <c r="H584" s="11"/>
      <c r="I584" s="11"/>
      <c r="J584" s="11"/>
      <c r="K584" s="11"/>
      <c r="L584" s="11">
        <v>20</v>
      </c>
      <c r="M584" s="11">
        <v>150</v>
      </c>
      <c r="N584" s="11">
        <v>20</v>
      </c>
      <c r="O584" s="11"/>
      <c r="P584" s="11"/>
      <c r="Q584" s="11"/>
      <c r="R584" s="11"/>
      <c r="S584" s="11"/>
      <c r="T584" s="11"/>
      <c r="U584" s="11"/>
      <c r="V584" s="11"/>
      <c r="W584" s="11">
        <v>1250</v>
      </c>
      <c r="X584" s="11"/>
      <c r="Y584" s="12"/>
    </row>
    <row r="585" spans="1:25" ht="15.75" x14ac:dyDescent="0.25">
      <c r="A585" s="8">
        <v>61</v>
      </c>
      <c r="B585" s="23" t="s">
        <v>160</v>
      </c>
      <c r="C585" s="11"/>
      <c r="D585" s="11">
        <v>100</v>
      </c>
      <c r="E585" s="11">
        <v>208</v>
      </c>
      <c r="F585" s="11"/>
      <c r="G585" s="11"/>
      <c r="H585" s="11"/>
      <c r="I585" s="11"/>
      <c r="J585" s="11"/>
      <c r="K585" s="11"/>
      <c r="L585" s="11"/>
      <c r="M585" s="11">
        <v>150</v>
      </c>
      <c r="N585" s="11"/>
      <c r="O585" s="11"/>
      <c r="P585" s="11"/>
      <c r="Q585" s="11"/>
      <c r="R585" s="11"/>
      <c r="S585" s="11"/>
      <c r="T585" s="11"/>
      <c r="U585" s="11"/>
      <c r="V585" s="11"/>
      <c r="W585" s="11">
        <v>250</v>
      </c>
      <c r="X585" s="11"/>
      <c r="Y585" s="12"/>
    </row>
    <row r="586" spans="1:25" ht="15.75" x14ac:dyDescent="0.25">
      <c r="A586" s="8">
        <v>62</v>
      </c>
      <c r="B586" s="22" t="s">
        <v>62</v>
      </c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2"/>
    </row>
    <row r="587" spans="1:25" ht="15.75" x14ac:dyDescent="0.25">
      <c r="A587" s="8"/>
      <c r="B587" s="24" t="s">
        <v>63</v>
      </c>
      <c r="C587" s="25">
        <f>SUM(C525:C586)</f>
        <v>714756.66666666663</v>
      </c>
      <c r="D587" s="25">
        <f t="shared" ref="D587:X587" si="78">SUM(D525:D586)</f>
        <v>145283</v>
      </c>
      <c r="E587" s="25">
        <f t="shared" si="78"/>
        <v>38645.9</v>
      </c>
      <c r="F587" s="25">
        <f t="shared" si="78"/>
        <v>1265</v>
      </c>
      <c r="G587" s="25">
        <f t="shared" si="78"/>
        <v>2012.5</v>
      </c>
      <c r="H587" s="25">
        <f t="shared" si="78"/>
        <v>2280</v>
      </c>
      <c r="I587" s="25">
        <f t="shared" si="78"/>
        <v>2924</v>
      </c>
      <c r="J587" s="25">
        <f t="shared" si="78"/>
        <v>1995.5</v>
      </c>
      <c r="K587" s="25">
        <f t="shared" si="78"/>
        <v>1316.3333333333335</v>
      </c>
      <c r="L587" s="25">
        <f t="shared" si="78"/>
        <v>17535.166666666664</v>
      </c>
      <c r="M587" s="25">
        <f t="shared" si="78"/>
        <v>37823</v>
      </c>
      <c r="N587" s="25">
        <f t="shared" si="78"/>
        <v>35011.013698630137</v>
      </c>
      <c r="O587" s="25">
        <f t="shared" si="78"/>
        <v>7305</v>
      </c>
      <c r="P587" s="25">
        <f t="shared" si="78"/>
        <v>1265</v>
      </c>
      <c r="Q587" s="25">
        <f t="shared" si="78"/>
        <v>3558</v>
      </c>
      <c r="R587" s="25">
        <f t="shared" si="78"/>
        <v>10</v>
      </c>
      <c r="S587" s="25">
        <f t="shared" si="78"/>
        <v>10</v>
      </c>
      <c r="T587" s="25">
        <f t="shared" si="78"/>
        <v>1030.3333333333333</v>
      </c>
      <c r="U587" s="25">
        <f t="shared" si="78"/>
        <v>1008.3333333333333</v>
      </c>
      <c r="V587" s="25">
        <f t="shared" si="78"/>
        <v>1020.3333333333333</v>
      </c>
      <c r="W587" s="25">
        <f t="shared" si="78"/>
        <v>12836</v>
      </c>
      <c r="X587" s="25">
        <f t="shared" si="78"/>
        <v>2701.6666666666665</v>
      </c>
      <c r="Y587" s="26"/>
    </row>
    <row r="590" spans="1:25" ht="15.75" x14ac:dyDescent="0.25">
      <c r="A590" s="67" t="s">
        <v>170</v>
      </c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</row>
    <row r="591" spans="1:25" ht="15.75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x14ac:dyDescent="0.25">
      <c r="A592" s="68" t="s">
        <v>1</v>
      </c>
      <c r="B592" s="68" t="s">
        <v>2</v>
      </c>
      <c r="C592" s="69" t="s">
        <v>3</v>
      </c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1"/>
      <c r="Y592" s="4"/>
    </row>
    <row r="593" spans="1:25" ht="47.25" x14ac:dyDescent="0.25">
      <c r="A593" s="68"/>
      <c r="B593" s="68"/>
      <c r="C593" s="3" t="s">
        <v>4</v>
      </c>
      <c r="D593" s="3" t="s">
        <v>5</v>
      </c>
      <c r="E593" s="3" t="s">
        <v>6</v>
      </c>
      <c r="F593" s="48" t="s">
        <v>64</v>
      </c>
      <c r="G593" s="48" t="s">
        <v>65</v>
      </c>
      <c r="H593" s="48" t="s">
        <v>66</v>
      </c>
      <c r="I593" s="48" t="s">
        <v>67</v>
      </c>
      <c r="J593" s="48" t="s">
        <v>68</v>
      </c>
      <c r="K593" s="48" t="s">
        <v>69</v>
      </c>
      <c r="L593" s="3" t="s">
        <v>7</v>
      </c>
      <c r="M593" s="3" t="s">
        <v>8</v>
      </c>
      <c r="N593" s="3" t="s">
        <v>9</v>
      </c>
      <c r="O593" s="49" t="s">
        <v>10</v>
      </c>
      <c r="P593" s="3" t="s">
        <v>11</v>
      </c>
      <c r="Q593" s="3" t="s">
        <v>12</v>
      </c>
      <c r="R593" s="3" t="s">
        <v>13</v>
      </c>
      <c r="S593" s="3" t="s">
        <v>14</v>
      </c>
      <c r="T593" s="3" t="s">
        <v>15</v>
      </c>
      <c r="U593" s="3" t="s">
        <v>16</v>
      </c>
      <c r="V593" s="3" t="s">
        <v>17</v>
      </c>
      <c r="W593" s="3" t="s">
        <v>18</v>
      </c>
      <c r="X593" s="3" t="s">
        <v>19</v>
      </c>
      <c r="Y593" s="7" t="s">
        <v>20</v>
      </c>
    </row>
    <row r="594" spans="1:25" ht="15.75" x14ac:dyDescent="0.25">
      <c r="A594" s="8">
        <v>1</v>
      </c>
      <c r="B594" s="9" t="s">
        <v>21</v>
      </c>
      <c r="C594" s="10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2"/>
    </row>
    <row r="595" spans="1:25" ht="15.75" x14ac:dyDescent="0.25">
      <c r="A595" s="8">
        <v>2</v>
      </c>
      <c r="B595" s="13" t="s">
        <v>22</v>
      </c>
      <c r="C595" s="15">
        <v>7000</v>
      </c>
      <c r="D595" s="11">
        <v>5200</v>
      </c>
      <c r="E595" s="11">
        <f>0.9*14357</f>
        <v>12921.300000000001</v>
      </c>
      <c r="F595" s="11">
        <v>0</v>
      </c>
      <c r="G595" s="11">
        <v>25</v>
      </c>
      <c r="H595" s="11">
        <v>25</v>
      </c>
      <c r="I595" s="11">
        <v>9</v>
      </c>
      <c r="J595" s="11">
        <v>43</v>
      </c>
      <c r="K595" s="11"/>
      <c r="L595" s="11">
        <v>2345</v>
      </c>
      <c r="M595" s="11">
        <v>1500</v>
      </c>
      <c r="N595" s="11">
        <f>209*2</f>
        <v>418</v>
      </c>
      <c r="O595" s="11">
        <v>148</v>
      </c>
      <c r="P595" s="11"/>
      <c r="Q595" s="11">
        <v>68</v>
      </c>
      <c r="R595" s="11"/>
      <c r="S595" s="11"/>
      <c r="T595" s="11">
        <v>12</v>
      </c>
      <c r="U595" s="11">
        <v>45</v>
      </c>
      <c r="V595" s="11">
        <v>2</v>
      </c>
      <c r="W595" s="11"/>
      <c r="X595" s="11"/>
      <c r="Y595" s="12"/>
    </row>
    <row r="596" spans="1:25" ht="15.75" x14ac:dyDescent="0.25">
      <c r="A596" s="8">
        <v>3</v>
      </c>
      <c r="B596" s="13" t="s">
        <v>23</v>
      </c>
      <c r="C596" s="10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2"/>
    </row>
    <row r="597" spans="1:25" ht="15.75" x14ac:dyDescent="0.25">
      <c r="A597" s="8">
        <v>4</v>
      </c>
      <c r="B597" s="13" t="s">
        <v>24</v>
      </c>
      <c r="C597" s="10"/>
      <c r="D597" s="10"/>
      <c r="E597" s="10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2"/>
    </row>
    <row r="598" spans="1:25" ht="15.75" x14ac:dyDescent="0.25">
      <c r="A598" s="8">
        <v>5</v>
      </c>
      <c r="B598" s="13" t="s">
        <v>25</v>
      </c>
      <c r="C598" s="15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2"/>
    </row>
    <row r="599" spans="1:25" ht="15.75" x14ac:dyDescent="0.25">
      <c r="A599" s="8">
        <v>6</v>
      </c>
      <c r="B599" s="13" t="s">
        <v>26</v>
      </c>
      <c r="C599" s="15">
        <v>5330</v>
      </c>
      <c r="D599" s="11">
        <v>6536</v>
      </c>
      <c r="E599" s="11">
        <f>20544*0.9</f>
        <v>18489.600000000002</v>
      </c>
      <c r="F599" s="11"/>
      <c r="G599" s="11"/>
      <c r="H599" s="11"/>
      <c r="I599" s="11"/>
      <c r="J599" s="11"/>
      <c r="K599" s="11"/>
      <c r="L599" s="11">
        <v>3625</v>
      </c>
      <c r="M599" s="16">
        <v>722</v>
      </c>
      <c r="N599" s="11"/>
      <c r="O599" s="11"/>
      <c r="P599" s="14"/>
      <c r="Q599" s="11"/>
      <c r="R599" s="11"/>
      <c r="S599" s="11"/>
      <c r="T599" s="11"/>
      <c r="U599" s="11"/>
      <c r="V599" s="11"/>
      <c r="W599" s="11">
        <v>7700</v>
      </c>
      <c r="X599" s="11"/>
      <c r="Y599" s="12"/>
    </row>
    <row r="600" spans="1:25" ht="15.75" x14ac:dyDescent="0.25">
      <c r="A600" s="8">
        <v>7</v>
      </c>
      <c r="B600" s="13" t="s">
        <v>33</v>
      </c>
      <c r="C600" s="15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2"/>
    </row>
    <row r="601" spans="1:25" ht="15.75" x14ac:dyDescent="0.25">
      <c r="A601" s="8">
        <v>8</v>
      </c>
      <c r="B601" s="13" t="s">
        <v>32</v>
      </c>
      <c r="C601" s="15"/>
      <c r="D601" s="15"/>
      <c r="E601" s="15"/>
      <c r="F601" s="11"/>
      <c r="G601" s="11"/>
      <c r="H601" s="11"/>
      <c r="I601" s="11"/>
      <c r="J601" s="11"/>
      <c r="K601" s="11"/>
      <c r="L601" s="11"/>
      <c r="M601" s="16"/>
      <c r="N601" s="11"/>
      <c r="O601" s="11"/>
      <c r="P601" s="14"/>
      <c r="Q601" s="11"/>
      <c r="R601" s="11"/>
      <c r="S601" s="11"/>
      <c r="T601" s="11"/>
      <c r="U601" s="11"/>
      <c r="V601" s="11"/>
      <c r="W601" s="11"/>
      <c r="X601" s="11"/>
      <c r="Y601" s="12"/>
    </row>
    <row r="602" spans="1:25" ht="15.75" x14ac:dyDescent="0.25">
      <c r="A602" s="8">
        <v>9</v>
      </c>
      <c r="B602" s="12" t="s">
        <v>45</v>
      </c>
      <c r="C602" s="11"/>
      <c r="D602" s="11">
        <v>625</v>
      </c>
      <c r="E602" s="11"/>
      <c r="F602" s="11"/>
      <c r="G602" s="11"/>
      <c r="H602" s="11"/>
      <c r="I602" s="11"/>
      <c r="J602" s="11"/>
      <c r="K602" s="11"/>
      <c r="L602" s="11">
        <v>105</v>
      </c>
      <c r="M602" s="11">
        <v>78</v>
      </c>
      <c r="N602" s="11"/>
      <c r="O602" s="11"/>
      <c r="P602" s="11"/>
      <c r="Q602" s="11"/>
      <c r="R602" s="11"/>
      <c r="S602" s="11"/>
      <c r="T602" s="11"/>
      <c r="U602" s="11"/>
      <c r="V602" s="11"/>
      <c r="W602" s="11">
        <v>43</v>
      </c>
      <c r="X602" s="11">
        <v>459</v>
      </c>
      <c r="Y602" s="12"/>
    </row>
    <row r="603" spans="1:25" ht="15.75" x14ac:dyDescent="0.25">
      <c r="A603" s="8">
        <v>10</v>
      </c>
      <c r="B603" s="13" t="s">
        <v>28</v>
      </c>
      <c r="C603" s="10">
        <v>585485</v>
      </c>
      <c r="D603" s="11">
        <v>105444</v>
      </c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>
        <v>427</v>
      </c>
      <c r="P603" s="11"/>
      <c r="Q603" s="11"/>
      <c r="R603" s="11"/>
      <c r="S603" s="11"/>
      <c r="T603" s="11"/>
      <c r="U603" s="11"/>
      <c r="V603" s="11"/>
      <c r="W603" s="11">
        <v>3483</v>
      </c>
      <c r="X603" s="11"/>
      <c r="Y603" s="12"/>
    </row>
    <row r="604" spans="1:25" ht="15.75" x14ac:dyDescent="0.25">
      <c r="A604" s="8">
        <v>11</v>
      </c>
      <c r="B604" s="13" t="s">
        <v>29</v>
      </c>
      <c r="C604" s="10">
        <v>100</v>
      </c>
      <c r="D604" s="11">
        <v>315</v>
      </c>
      <c r="E604" s="11">
        <v>220</v>
      </c>
      <c r="F604" s="18">
        <v>190</v>
      </c>
      <c r="G604" s="51">
        <v>25</v>
      </c>
      <c r="H604" s="11">
        <v>35</v>
      </c>
      <c r="I604" s="11">
        <v>200</v>
      </c>
      <c r="J604" s="11">
        <v>70</v>
      </c>
      <c r="K604" s="11">
        <v>15</v>
      </c>
      <c r="L604" s="11">
        <v>93</v>
      </c>
      <c r="M604" s="11">
        <v>440</v>
      </c>
      <c r="N604" s="11">
        <v>930</v>
      </c>
      <c r="O604" s="11">
        <v>1280</v>
      </c>
      <c r="P604" s="11">
        <v>260</v>
      </c>
      <c r="Q604" s="11">
        <v>350</v>
      </c>
      <c r="R604" s="11"/>
      <c r="S604" s="11"/>
      <c r="T604" s="11"/>
      <c r="U604" s="11"/>
      <c r="V604" s="11">
        <v>40</v>
      </c>
      <c r="W604" s="11"/>
      <c r="X604" s="11">
        <v>322</v>
      </c>
      <c r="Y604" s="12"/>
    </row>
    <row r="605" spans="1:25" ht="15.75" x14ac:dyDescent="0.25">
      <c r="A605" s="8">
        <v>12</v>
      </c>
      <c r="B605" s="13" t="s">
        <v>30</v>
      </c>
      <c r="C605" s="17">
        <v>6000</v>
      </c>
      <c r="D605" s="11">
        <v>2000</v>
      </c>
      <c r="E605" s="11">
        <v>2000</v>
      </c>
      <c r="F605" s="18">
        <v>190</v>
      </c>
      <c r="G605" s="18">
        <v>250</v>
      </c>
      <c r="H605" s="18">
        <v>250</v>
      </c>
      <c r="I605" s="18">
        <v>900</v>
      </c>
      <c r="J605" s="18">
        <v>500</v>
      </c>
      <c r="K605" s="11">
        <v>300</v>
      </c>
      <c r="L605" s="11"/>
      <c r="M605" s="11">
        <v>500</v>
      </c>
      <c r="N605" s="11">
        <v>1000</v>
      </c>
      <c r="O605" s="11">
        <v>550</v>
      </c>
      <c r="P605" s="11">
        <v>200</v>
      </c>
      <c r="Q605" s="11"/>
      <c r="R605" s="18"/>
      <c r="S605" s="18"/>
      <c r="T605" s="11"/>
      <c r="U605" s="11"/>
      <c r="V605" s="11"/>
      <c r="W605" s="11"/>
      <c r="X605" s="11">
        <v>300</v>
      </c>
      <c r="Y605" s="12"/>
    </row>
    <row r="606" spans="1:25" ht="15.75" x14ac:dyDescent="0.25">
      <c r="A606" s="8">
        <v>13</v>
      </c>
      <c r="B606" s="13" t="s">
        <v>31</v>
      </c>
      <c r="C606" s="10">
        <v>57000</v>
      </c>
      <c r="D606" s="11">
        <v>900</v>
      </c>
      <c r="E606" s="11">
        <v>950</v>
      </c>
      <c r="F606" s="18">
        <v>350</v>
      </c>
      <c r="G606" s="51">
        <v>950</v>
      </c>
      <c r="H606" s="11">
        <v>930</v>
      </c>
      <c r="I606" s="11">
        <v>650</v>
      </c>
      <c r="J606" s="11">
        <v>600</v>
      </c>
      <c r="K606" s="11">
        <v>360</v>
      </c>
      <c r="L606" s="11">
        <v>360</v>
      </c>
      <c r="M606" s="11">
        <v>920</v>
      </c>
      <c r="N606" s="11">
        <v>11500</v>
      </c>
      <c r="O606" s="11">
        <v>2500</v>
      </c>
      <c r="P606" s="11">
        <v>370</v>
      </c>
      <c r="Q606" s="11">
        <v>950</v>
      </c>
      <c r="R606" s="11"/>
      <c r="S606" s="11"/>
      <c r="T606" s="11">
        <v>550</v>
      </c>
      <c r="U606" s="11">
        <v>550</v>
      </c>
      <c r="V606" s="11">
        <v>530</v>
      </c>
      <c r="W606" s="11"/>
      <c r="X606" s="11">
        <v>360</v>
      </c>
      <c r="Y606" s="12"/>
    </row>
    <row r="607" spans="1:25" ht="15.75" x14ac:dyDescent="0.25">
      <c r="A607" s="8">
        <v>14</v>
      </c>
      <c r="B607" s="13" t="s">
        <v>34</v>
      </c>
      <c r="C607" s="10"/>
      <c r="D607" s="10"/>
      <c r="E607" s="10"/>
      <c r="F607" s="10">
        <f t="shared" ref="F607:M607" si="79">(F604+F605+F606)/3</f>
        <v>243.33333333333334</v>
      </c>
      <c r="G607" s="10">
        <f t="shared" si="79"/>
        <v>408.33333333333331</v>
      </c>
      <c r="H607" s="10">
        <f t="shared" si="79"/>
        <v>405</v>
      </c>
      <c r="I607" s="10">
        <f t="shared" si="79"/>
        <v>583.33333333333337</v>
      </c>
      <c r="J607" s="10">
        <f t="shared" si="79"/>
        <v>390</v>
      </c>
      <c r="K607" s="10">
        <f t="shared" si="79"/>
        <v>225</v>
      </c>
      <c r="L607" s="10">
        <f t="shared" si="79"/>
        <v>151</v>
      </c>
      <c r="M607" s="10">
        <f t="shared" si="79"/>
        <v>620</v>
      </c>
      <c r="N607" s="10">
        <v>1000</v>
      </c>
      <c r="O607" s="10">
        <f t="shared" ref="O607:X607" si="80">(O604+O605+O606)/3</f>
        <v>1443.3333333333333</v>
      </c>
      <c r="P607" s="10">
        <f t="shared" si="80"/>
        <v>276.66666666666669</v>
      </c>
      <c r="Q607" s="10">
        <f t="shared" si="80"/>
        <v>433.33333333333331</v>
      </c>
      <c r="R607" s="10">
        <f t="shared" si="80"/>
        <v>0</v>
      </c>
      <c r="S607" s="10">
        <f t="shared" si="80"/>
        <v>0</v>
      </c>
      <c r="T607" s="10">
        <f t="shared" si="80"/>
        <v>183.33333333333334</v>
      </c>
      <c r="U607" s="10">
        <f t="shared" si="80"/>
        <v>183.33333333333334</v>
      </c>
      <c r="V607" s="10">
        <f t="shared" si="80"/>
        <v>190</v>
      </c>
      <c r="W607" s="10">
        <f t="shared" si="80"/>
        <v>0</v>
      </c>
      <c r="X607" s="10">
        <f t="shared" si="80"/>
        <v>327.33333333333331</v>
      </c>
      <c r="Y607" s="12"/>
    </row>
    <row r="608" spans="1:25" ht="15.75" x14ac:dyDescent="0.25">
      <c r="A608" s="8">
        <v>15</v>
      </c>
      <c r="B608" s="13" t="s">
        <v>37</v>
      </c>
      <c r="C608" s="15">
        <f>3350+1120</f>
        <v>4470</v>
      </c>
      <c r="D608" s="11">
        <v>360</v>
      </c>
      <c r="E608" s="11">
        <f>(1080+110)*0.9</f>
        <v>1071</v>
      </c>
      <c r="F608" s="11"/>
      <c r="G608" s="51">
        <v>110</v>
      </c>
      <c r="H608" s="11">
        <v>125</v>
      </c>
      <c r="I608" s="11">
        <v>220</v>
      </c>
      <c r="J608" s="11">
        <v>120</v>
      </c>
      <c r="K608" s="11">
        <v>133</v>
      </c>
      <c r="L608" s="11">
        <f>480+415</f>
        <v>895</v>
      </c>
      <c r="M608" s="11">
        <v>230</v>
      </c>
      <c r="N608" s="11">
        <v>1310</v>
      </c>
      <c r="O608" s="11">
        <v>1120</v>
      </c>
      <c r="P608" s="11">
        <v>110</v>
      </c>
      <c r="Q608" s="11">
        <v>1280</v>
      </c>
      <c r="R608" s="11"/>
      <c r="S608" s="11"/>
      <c r="T608" s="11"/>
      <c r="U608" s="11"/>
      <c r="V608" s="11"/>
      <c r="W608" s="11">
        <v>260</v>
      </c>
      <c r="X608" s="11">
        <v>223</v>
      </c>
      <c r="Y608" s="12"/>
    </row>
    <row r="609" spans="1:25" ht="15.75" x14ac:dyDescent="0.25">
      <c r="A609" s="8">
        <v>16</v>
      </c>
      <c r="B609" s="13" t="s">
        <v>71</v>
      </c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2"/>
    </row>
    <row r="610" spans="1:25" ht="15.75" x14ac:dyDescent="0.25">
      <c r="A610" s="8">
        <v>17</v>
      </c>
      <c r="B610" s="13" t="s">
        <v>75</v>
      </c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2"/>
    </row>
    <row r="611" spans="1:25" ht="15.75" x14ac:dyDescent="0.25">
      <c r="A611" s="8">
        <v>18</v>
      </c>
      <c r="B611" s="13" t="s">
        <v>74</v>
      </c>
      <c r="C611" s="15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2"/>
    </row>
    <row r="612" spans="1:25" ht="15.75" hidden="1" x14ac:dyDescent="0.25">
      <c r="A612" s="8">
        <v>19</v>
      </c>
      <c r="B612" s="13" t="s">
        <v>115</v>
      </c>
      <c r="C612" s="10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2"/>
    </row>
    <row r="613" spans="1:25" ht="15.75" hidden="1" x14ac:dyDescent="0.25">
      <c r="A613" s="8">
        <v>20</v>
      </c>
      <c r="B613" s="13" t="s">
        <v>116</v>
      </c>
      <c r="C613" s="10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2"/>
    </row>
    <row r="614" spans="1:25" ht="15.75" hidden="1" x14ac:dyDescent="0.25">
      <c r="A614" s="8">
        <v>21</v>
      </c>
      <c r="B614" s="13" t="s">
        <v>117</v>
      </c>
      <c r="C614" s="10"/>
      <c r="D614" s="11"/>
      <c r="E614" s="11"/>
      <c r="F614" s="11"/>
      <c r="G614" s="11"/>
      <c r="H614" s="11"/>
      <c r="I614" s="11"/>
      <c r="J614" s="11"/>
      <c r="K614" s="11"/>
      <c r="L614" s="19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2"/>
    </row>
    <row r="615" spans="1:25" ht="15.75" hidden="1" x14ac:dyDescent="0.25">
      <c r="A615" s="8">
        <v>22</v>
      </c>
      <c r="B615" s="13" t="s">
        <v>114</v>
      </c>
      <c r="C615" s="10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2"/>
    </row>
    <row r="616" spans="1:25" ht="15.75" hidden="1" x14ac:dyDescent="0.25">
      <c r="A616" s="8">
        <v>23</v>
      </c>
      <c r="B616" s="20" t="s">
        <v>118</v>
      </c>
      <c r="C616" s="10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2"/>
    </row>
    <row r="617" spans="1:25" ht="15.75" hidden="1" x14ac:dyDescent="0.25">
      <c r="A617" s="8">
        <v>24</v>
      </c>
      <c r="B617" s="20" t="s">
        <v>35</v>
      </c>
      <c r="C617" s="10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2"/>
    </row>
    <row r="618" spans="1:25" ht="15.75" hidden="1" x14ac:dyDescent="0.25">
      <c r="A618" s="8">
        <v>25</v>
      </c>
      <c r="B618" s="20" t="s">
        <v>129</v>
      </c>
      <c r="C618" s="10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2"/>
    </row>
    <row r="619" spans="1:25" ht="15.75" hidden="1" x14ac:dyDescent="0.25">
      <c r="A619" s="8">
        <v>26</v>
      </c>
      <c r="B619" s="20" t="s">
        <v>36</v>
      </c>
      <c r="C619" s="10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2"/>
    </row>
    <row r="620" spans="1:25" ht="15.75" hidden="1" x14ac:dyDescent="0.25">
      <c r="A620" s="8">
        <v>27</v>
      </c>
      <c r="B620" s="13" t="s">
        <v>38</v>
      </c>
      <c r="C620" s="10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2"/>
    </row>
    <row r="621" spans="1:25" ht="15.75" hidden="1" x14ac:dyDescent="0.25">
      <c r="A621" s="8">
        <v>28</v>
      </c>
      <c r="B621" s="60" t="s">
        <v>161</v>
      </c>
      <c r="C621" s="10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2"/>
    </row>
    <row r="622" spans="1:25" ht="15.75" hidden="1" x14ac:dyDescent="0.25">
      <c r="A622" s="8">
        <v>29</v>
      </c>
      <c r="B622" s="12" t="s">
        <v>40</v>
      </c>
      <c r="C622" s="10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2"/>
    </row>
    <row r="623" spans="1:25" ht="15.75" hidden="1" x14ac:dyDescent="0.25">
      <c r="A623" s="8">
        <v>30</v>
      </c>
      <c r="B623" s="12" t="s">
        <v>41</v>
      </c>
      <c r="C623" s="10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2"/>
    </row>
    <row r="624" spans="1:25" ht="15.75" hidden="1" x14ac:dyDescent="0.25">
      <c r="A624" s="8">
        <v>31</v>
      </c>
      <c r="B624" s="12" t="s">
        <v>42</v>
      </c>
      <c r="C624" s="10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2"/>
    </row>
    <row r="625" spans="1:25" ht="15.75" hidden="1" x14ac:dyDescent="0.25">
      <c r="A625" s="8">
        <v>32</v>
      </c>
      <c r="B625" s="12" t="s">
        <v>43</v>
      </c>
      <c r="C625" s="10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2"/>
    </row>
    <row r="626" spans="1:25" ht="15.75" hidden="1" x14ac:dyDescent="0.25">
      <c r="A626" s="8">
        <v>33</v>
      </c>
      <c r="B626" s="12" t="s">
        <v>44</v>
      </c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2"/>
    </row>
    <row r="627" spans="1:25" ht="15.75" hidden="1" x14ac:dyDescent="0.25">
      <c r="A627" s="8">
        <v>34</v>
      </c>
      <c r="B627" s="21" t="s">
        <v>46</v>
      </c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2"/>
    </row>
    <row r="628" spans="1:25" ht="15.75" hidden="1" x14ac:dyDescent="0.25">
      <c r="A628" s="8">
        <v>35</v>
      </c>
      <c r="B628" s="12" t="s">
        <v>47</v>
      </c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2"/>
    </row>
    <row r="629" spans="1:25" ht="15.75" hidden="1" x14ac:dyDescent="0.25">
      <c r="A629" s="8">
        <v>36</v>
      </c>
      <c r="B629" s="12" t="s">
        <v>48</v>
      </c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2"/>
    </row>
    <row r="630" spans="1:25" ht="15.75" hidden="1" x14ac:dyDescent="0.25">
      <c r="A630" s="8">
        <v>37</v>
      </c>
      <c r="B630" s="12" t="s">
        <v>49</v>
      </c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2"/>
    </row>
    <row r="631" spans="1:25" ht="15.75" hidden="1" x14ac:dyDescent="0.25">
      <c r="A631" s="8">
        <v>38</v>
      </c>
      <c r="B631" s="12" t="s">
        <v>50</v>
      </c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2"/>
    </row>
    <row r="632" spans="1:25" ht="15.75" hidden="1" x14ac:dyDescent="0.25">
      <c r="A632" s="8">
        <v>39</v>
      </c>
      <c r="B632" s="12" t="s">
        <v>51</v>
      </c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2"/>
    </row>
    <row r="633" spans="1:25" ht="15.75" hidden="1" x14ac:dyDescent="0.25">
      <c r="A633" s="8">
        <v>40</v>
      </c>
      <c r="B633" s="12" t="s">
        <v>52</v>
      </c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2"/>
    </row>
    <row r="634" spans="1:25" ht="15.75" hidden="1" x14ac:dyDescent="0.25">
      <c r="A634" s="8">
        <v>41</v>
      </c>
      <c r="B634" s="12" t="s">
        <v>53</v>
      </c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2"/>
    </row>
    <row r="635" spans="1:25" ht="15.75" hidden="1" x14ac:dyDescent="0.25">
      <c r="A635" s="8">
        <v>42</v>
      </c>
      <c r="B635" s="12" t="s">
        <v>54</v>
      </c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2"/>
    </row>
    <row r="636" spans="1:25" ht="15.75" hidden="1" x14ac:dyDescent="0.25">
      <c r="A636" s="8">
        <v>43</v>
      </c>
      <c r="B636" s="12" t="s">
        <v>55</v>
      </c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2"/>
    </row>
    <row r="637" spans="1:25" ht="15.75" hidden="1" x14ac:dyDescent="0.25">
      <c r="A637" s="8">
        <v>44</v>
      </c>
      <c r="B637" s="12" t="s">
        <v>56</v>
      </c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2"/>
    </row>
    <row r="638" spans="1:25" ht="15.75" hidden="1" x14ac:dyDescent="0.25">
      <c r="A638" s="8">
        <v>45</v>
      </c>
      <c r="B638" s="21" t="s">
        <v>57</v>
      </c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2"/>
    </row>
    <row r="639" spans="1:25" ht="15.75" hidden="1" x14ac:dyDescent="0.25">
      <c r="A639" s="8">
        <v>46</v>
      </c>
      <c r="B639" s="22" t="s">
        <v>58</v>
      </c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2"/>
    </row>
    <row r="640" spans="1:25" ht="15.75" hidden="1" x14ac:dyDescent="0.25">
      <c r="A640" s="8">
        <v>47</v>
      </c>
      <c r="B640" s="22" t="s">
        <v>59</v>
      </c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2"/>
    </row>
    <row r="641" spans="1:25" ht="15.75" hidden="1" x14ac:dyDescent="0.25">
      <c r="A641" s="8">
        <v>48</v>
      </c>
      <c r="B641" s="22" t="s">
        <v>60</v>
      </c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2"/>
    </row>
    <row r="642" spans="1:25" ht="15.75" hidden="1" x14ac:dyDescent="0.25">
      <c r="A642" s="8">
        <v>49</v>
      </c>
      <c r="B642" s="23" t="s">
        <v>61</v>
      </c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2"/>
    </row>
    <row r="643" spans="1:25" ht="15.75" x14ac:dyDescent="0.25">
      <c r="A643" s="8">
        <v>50</v>
      </c>
      <c r="B643" s="21" t="s">
        <v>152</v>
      </c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59">
        <v>5945.2054794520545</v>
      </c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2"/>
    </row>
    <row r="644" spans="1:25" ht="15.75" x14ac:dyDescent="0.25">
      <c r="A644" s="8">
        <v>51</v>
      </c>
      <c r="B644" s="21" t="s">
        <v>153</v>
      </c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59">
        <v>1917.8082191780823</v>
      </c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2"/>
    </row>
    <row r="645" spans="1:25" ht="15.75" x14ac:dyDescent="0.25">
      <c r="A645" s="8">
        <v>52</v>
      </c>
      <c r="B645" s="21" t="s">
        <v>154</v>
      </c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59">
        <v>1917.8082191780823</v>
      </c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2"/>
    </row>
    <row r="646" spans="1:25" ht="15.75" x14ac:dyDescent="0.25">
      <c r="A646" s="8">
        <v>53</v>
      </c>
      <c r="B646" s="21" t="s">
        <v>155</v>
      </c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59">
        <v>2876.7123287671234</v>
      </c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2"/>
    </row>
    <row r="647" spans="1:25" ht="15.75" x14ac:dyDescent="0.25">
      <c r="A647" s="8">
        <v>54</v>
      </c>
      <c r="B647" s="21" t="s">
        <v>156</v>
      </c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59">
        <v>2876.7123287671234</v>
      </c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2"/>
    </row>
    <row r="648" spans="1:25" ht="15.75" x14ac:dyDescent="0.25">
      <c r="A648" s="8">
        <v>55</v>
      </c>
      <c r="B648" s="58" t="s">
        <v>157</v>
      </c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59">
        <v>1764.3835616438357</v>
      </c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2"/>
    </row>
    <row r="649" spans="1:25" ht="15.75" x14ac:dyDescent="0.25">
      <c r="A649" s="8">
        <v>56</v>
      </c>
      <c r="B649" s="58" t="s">
        <v>158</v>
      </c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59">
        <v>1764.3835616438357</v>
      </c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2"/>
    </row>
    <row r="650" spans="1:25" ht="15.75" x14ac:dyDescent="0.25">
      <c r="A650" s="8">
        <v>57</v>
      </c>
      <c r="B650" s="23" t="s">
        <v>147</v>
      </c>
      <c r="C650" s="11">
        <v>1000</v>
      </c>
      <c r="D650" s="11">
        <v>3</v>
      </c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2"/>
    </row>
    <row r="651" spans="1:25" ht="15.75" x14ac:dyDescent="0.25">
      <c r="A651" s="8">
        <v>58</v>
      </c>
      <c r="B651" s="23" t="s">
        <v>148</v>
      </c>
      <c r="C651" s="11"/>
      <c r="D651" s="11">
        <v>25</v>
      </c>
      <c r="E651" s="11">
        <v>30</v>
      </c>
      <c r="F651" s="11"/>
      <c r="G651" s="11">
        <v>5</v>
      </c>
      <c r="H651" s="11">
        <v>5</v>
      </c>
      <c r="I651" s="11">
        <v>5</v>
      </c>
      <c r="J651" s="11">
        <v>5</v>
      </c>
      <c r="K651" s="11"/>
      <c r="L651" s="11"/>
      <c r="M651" s="11">
        <v>15</v>
      </c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2"/>
    </row>
    <row r="652" spans="1:25" ht="15.75" x14ac:dyDescent="0.25">
      <c r="A652" s="8">
        <v>59</v>
      </c>
      <c r="B652" s="23" t="s">
        <v>138</v>
      </c>
      <c r="C652" s="11"/>
      <c r="D652" s="11">
        <v>2124</v>
      </c>
      <c r="E652" s="11">
        <v>4995</v>
      </c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>
        <v>600</v>
      </c>
      <c r="Y652" s="12"/>
    </row>
    <row r="653" spans="1:25" ht="15.75" x14ac:dyDescent="0.25">
      <c r="A653" s="8">
        <v>60</v>
      </c>
      <c r="B653" s="23" t="s">
        <v>159</v>
      </c>
      <c r="C653" s="11">
        <v>500</v>
      </c>
      <c r="D653" s="11">
        <v>500</v>
      </c>
      <c r="E653" s="11">
        <f>216+500</f>
        <v>716</v>
      </c>
      <c r="F653" s="11"/>
      <c r="G653" s="11"/>
      <c r="H653" s="11"/>
      <c r="I653" s="11"/>
      <c r="J653" s="11"/>
      <c r="K653" s="11"/>
      <c r="L653" s="11">
        <v>20</v>
      </c>
      <c r="M653" s="11">
        <v>150</v>
      </c>
      <c r="N653" s="11">
        <v>20</v>
      </c>
      <c r="O653" s="11"/>
      <c r="P653" s="11"/>
      <c r="Q653" s="11"/>
      <c r="R653" s="11"/>
      <c r="S653" s="11"/>
      <c r="T653" s="11"/>
      <c r="U653" s="11"/>
      <c r="V653" s="11"/>
      <c r="W653" s="11">
        <v>1250</v>
      </c>
      <c r="X653" s="11"/>
      <c r="Y653" s="12"/>
    </row>
    <row r="654" spans="1:25" ht="15.75" x14ac:dyDescent="0.25">
      <c r="A654" s="8">
        <v>61</v>
      </c>
      <c r="B654" s="23" t="s">
        <v>160</v>
      </c>
      <c r="C654" s="11"/>
      <c r="D654" s="11">
        <v>100</v>
      </c>
      <c r="E654" s="11">
        <v>208</v>
      </c>
      <c r="F654" s="11"/>
      <c r="G654" s="11"/>
      <c r="H654" s="11"/>
      <c r="I654" s="11"/>
      <c r="J654" s="11"/>
      <c r="K654" s="11"/>
      <c r="L654" s="11"/>
      <c r="M654" s="11">
        <v>150</v>
      </c>
      <c r="N654" s="11"/>
      <c r="O654" s="11"/>
      <c r="P654" s="11"/>
      <c r="Q654" s="11"/>
      <c r="R654" s="11"/>
      <c r="S654" s="11"/>
      <c r="T654" s="11"/>
      <c r="U654" s="11"/>
      <c r="V654" s="11"/>
      <c r="W654" s="11">
        <v>250</v>
      </c>
      <c r="X654" s="11"/>
      <c r="Y654" s="12"/>
    </row>
    <row r="655" spans="1:25" ht="15.75" x14ac:dyDescent="0.25">
      <c r="A655" s="8">
        <v>62</v>
      </c>
      <c r="B655" s="22" t="s">
        <v>62</v>
      </c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2"/>
    </row>
    <row r="656" spans="1:25" ht="15.75" x14ac:dyDescent="0.25">
      <c r="A656" s="8"/>
      <c r="B656" s="24" t="s">
        <v>63</v>
      </c>
      <c r="C656" s="25">
        <f>SUM(C594:C655)</f>
        <v>666885</v>
      </c>
      <c r="D656" s="25">
        <f t="shared" ref="D656:X656" si="81">SUM(D594:D655)</f>
        <v>124132</v>
      </c>
      <c r="E656" s="25">
        <f t="shared" si="81"/>
        <v>41600.9</v>
      </c>
      <c r="F656" s="25">
        <f t="shared" si="81"/>
        <v>973.33333333333337</v>
      </c>
      <c r="G656" s="25">
        <f t="shared" si="81"/>
        <v>1773.3333333333333</v>
      </c>
      <c r="H656" s="25">
        <f t="shared" si="81"/>
        <v>1775</v>
      </c>
      <c r="I656" s="25">
        <f t="shared" si="81"/>
        <v>2567.3333333333335</v>
      </c>
      <c r="J656" s="25">
        <f t="shared" si="81"/>
        <v>1728</v>
      </c>
      <c r="K656" s="25">
        <f t="shared" si="81"/>
        <v>1033</v>
      </c>
      <c r="L656" s="25">
        <f t="shared" si="81"/>
        <v>7594</v>
      </c>
      <c r="M656" s="25">
        <f t="shared" si="81"/>
        <v>5325</v>
      </c>
      <c r="N656" s="25">
        <f t="shared" si="81"/>
        <v>35241.013698630137</v>
      </c>
      <c r="O656" s="25">
        <f t="shared" si="81"/>
        <v>7468.333333333333</v>
      </c>
      <c r="P656" s="25">
        <f t="shared" si="81"/>
        <v>1216.6666666666667</v>
      </c>
      <c r="Q656" s="25">
        <f t="shared" si="81"/>
        <v>3081.333333333333</v>
      </c>
      <c r="R656" s="25">
        <f t="shared" si="81"/>
        <v>0</v>
      </c>
      <c r="S656" s="25">
        <f t="shared" si="81"/>
        <v>0</v>
      </c>
      <c r="T656" s="25">
        <f t="shared" si="81"/>
        <v>745.33333333333337</v>
      </c>
      <c r="U656" s="25">
        <f t="shared" si="81"/>
        <v>778.33333333333337</v>
      </c>
      <c r="V656" s="25">
        <f t="shared" si="81"/>
        <v>762</v>
      </c>
      <c r="W656" s="25">
        <f t="shared" si="81"/>
        <v>12986</v>
      </c>
      <c r="X656" s="25">
        <f t="shared" si="81"/>
        <v>2591.333333333333</v>
      </c>
      <c r="Y656" s="26"/>
    </row>
    <row r="660" spans="2:32" x14ac:dyDescent="0.25">
      <c r="B660" s="75" t="s">
        <v>174</v>
      </c>
      <c r="C660" s="75"/>
      <c r="AD660" s="75" t="s">
        <v>174</v>
      </c>
      <c r="AE660" s="75"/>
    </row>
    <row r="661" spans="2:32" x14ac:dyDescent="0.25">
      <c r="B661" s="63" t="s">
        <v>173</v>
      </c>
      <c r="C661" s="63" t="s">
        <v>175</v>
      </c>
      <c r="AD661" s="63" t="s">
        <v>173</v>
      </c>
      <c r="AE661" s="63" t="s">
        <v>175</v>
      </c>
    </row>
    <row r="662" spans="2:32" ht="15.75" x14ac:dyDescent="0.25">
      <c r="B662" s="13" t="s">
        <v>22</v>
      </c>
      <c r="C662" s="11">
        <v>12921.300000000001</v>
      </c>
      <c r="E662" s="64"/>
      <c r="AD662" s="13" t="s">
        <v>22</v>
      </c>
      <c r="AE662" s="11">
        <v>12921.300000000001</v>
      </c>
    </row>
    <row r="663" spans="2:32" ht="15.75" x14ac:dyDescent="0.25">
      <c r="B663" s="13" t="s">
        <v>26</v>
      </c>
      <c r="C663" s="11">
        <v>18489.600000000002</v>
      </c>
      <c r="E663" s="64"/>
      <c r="AD663" s="13" t="s">
        <v>26</v>
      </c>
      <c r="AE663" s="11">
        <v>18489.600000000002</v>
      </c>
    </row>
    <row r="664" spans="2:32" ht="15.75" x14ac:dyDescent="0.25">
      <c r="B664" s="13" t="s">
        <v>29</v>
      </c>
      <c r="C664" s="11">
        <v>220</v>
      </c>
      <c r="E664" s="64"/>
      <c r="AD664" s="13" t="s">
        <v>29</v>
      </c>
      <c r="AE664" s="11">
        <v>220</v>
      </c>
    </row>
    <row r="665" spans="2:32" ht="15.75" x14ac:dyDescent="0.25">
      <c r="B665" s="13" t="s">
        <v>30</v>
      </c>
      <c r="C665" s="11">
        <v>2000</v>
      </c>
      <c r="E665" s="64"/>
      <c r="AD665" s="13" t="s">
        <v>30</v>
      </c>
      <c r="AE665" s="11">
        <v>2000</v>
      </c>
    </row>
    <row r="666" spans="2:32" ht="15.75" x14ac:dyDescent="0.25">
      <c r="B666" s="13" t="s">
        <v>31</v>
      </c>
      <c r="C666" s="11">
        <v>920</v>
      </c>
      <c r="E666" s="64"/>
      <c r="AD666" s="13" t="s">
        <v>31</v>
      </c>
      <c r="AE666" s="11">
        <v>920</v>
      </c>
    </row>
    <row r="667" spans="2:32" ht="15.75" x14ac:dyDescent="0.25">
      <c r="B667" s="13" t="s">
        <v>37</v>
      </c>
      <c r="C667" s="11">
        <v>891</v>
      </c>
      <c r="E667" s="64"/>
      <c r="AD667" s="13" t="s">
        <v>37</v>
      </c>
      <c r="AE667" s="11">
        <v>891</v>
      </c>
    </row>
    <row r="668" spans="2:32" ht="15.75" x14ac:dyDescent="0.25">
      <c r="B668" s="23" t="s">
        <v>148</v>
      </c>
      <c r="C668" s="11">
        <v>30</v>
      </c>
      <c r="E668" s="64"/>
      <c r="AD668" s="23" t="s">
        <v>148</v>
      </c>
      <c r="AE668" s="11">
        <v>30</v>
      </c>
    </row>
    <row r="669" spans="2:32" ht="15.75" x14ac:dyDescent="0.25">
      <c r="B669" s="23" t="s">
        <v>138</v>
      </c>
      <c r="C669" s="11">
        <f>D669*0.9</f>
        <v>4995</v>
      </c>
      <c r="D669">
        <f>(2200*2)+650+500</f>
        <v>5550</v>
      </c>
      <c r="E669" s="64"/>
      <c r="AD669" s="23" t="s">
        <v>138</v>
      </c>
      <c r="AE669" s="11">
        <f>AF669*0.9</f>
        <v>4995</v>
      </c>
      <c r="AF669">
        <f>(2200*2)+650+500</f>
        <v>5550</v>
      </c>
    </row>
    <row r="670" spans="2:32" ht="15.75" x14ac:dyDescent="0.25">
      <c r="B670" s="23" t="s">
        <v>159</v>
      </c>
      <c r="C670" s="11">
        <v>716</v>
      </c>
      <c r="E670" s="64"/>
      <c r="AD670" s="23" t="s">
        <v>159</v>
      </c>
      <c r="AE670" s="11">
        <v>716</v>
      </c>
    </row>
    <row r="671" spans="2:32" ht="15.75" x14ac:dyDescent="0.25">
      <c r="B671" s="23" t="s">
        <v>160</v>
      </c>
      <c r="C671" s="11">
        <v>208</v>
      </c>
      <c r="E671" s="64"/>
      <c r="AD671" s="23" t="s">
        <v>160</v>
      </c>
      <c r="AE671" s="11">
        <v>208</v>
      </c>
    </row>
    <row r="672" spans="2:32" ht="15.75" x14ac:dyDescent="0.25">
      <c r="B672" s="61" t="s">
        <v>172</v>
      </c>
      <c r="C672" s="62">
        <f>SUM(C662:C671)</f>
        <v>41390.9</v>
      </c>
      <c r="AD672" s="61" t="s">
        <v>172</v>
      </c>
      <c r="AE672" s="62">
        <f>SUM(AE662:AE671)</f>
        <v>41390.9</v>
      </c>
    </row>
  </sheetData>
  <mergeCells count="45">
    <mergeCell ref="B660:C660"/>
    <mergeCell ref="AD660:AE660"/>
    <mergeCell ref="A72:A73"/>
    <mergeCell ref="B72:B73"/>
    <mergeCell ref="C72:X72"/>
    <mergeCell ref="A245:Y245"/>
    <mergeCell ref="A247:A248"/>
    <mergeCell ref="B247:B248"/>
    <mergeCell ref="C247:X247"/>
    <mergeCell ref="A185:Y185"/>
    <mergeCell ref="A187:A188"/>
    <mergeCell ref="B187:B188"/>
    <mergeCell ref="C187:X187"/>
    <mergeCell ref="A314:Y314"/>
    <mergeCell ref="A316:A317"/>
    <mergeCell ref="B316:B317"/>
    <mergeCell ref="C316:X316"/>
    <mergeCell ref="A2:Y2"/>
    <mergeCell ref="A4:A5"/>
    <mergeCell ref="B4:B5"/>
    <mergeCell ref="C4:X4"/>
    <mergeCell ref="A56:A57"/>
    <mergeCell ref="B56:B57"/>
    <mergeCell ref="C56:N56"/>
    <mergeCell ref="A127:Y127"/>
    <mergeCell ref="A129:A130"/>
    <mergeCell ref="B129:B130"/>
    <mergeCell ref="C129:X129"/>
    <mergeCell ref="A70:Y70"/>
    <mergeCell ref="A590:Y590"/>
    <mergeCell ref="A592:A593"/>
    <mergeCell ref="B592:B593"/>
    <mergeCell ref="C592:X592"/>
    <mergeCell ref="A383:Y383"/>
    <mergeCell ref="A385:A386"/>
    <mergeCell ref="B385:B386"/>
    <mergeCell ref="C385:X385"/>
    <mergeCell ref="A523:A524"/>
    <mergeCell ref="B523:B524"/>
    <mergeCell ref="C523:X523"/>
    <mergeCell ref="A452:Y452"/>
    <mergeCell ref="A454:A455"/>
    <mergeCell ref="B454:B455"/>
    <mergeCell ref="C454:X454"/>
    <mergeCell ref="A521:Y521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11"/>
  <sheetViews>
    <sheetView tabSelected="1" topLeftCell="A195" workbookViewId="0">
      <selection activeCell="A193" sqref="A193:I212"/>
    </sheetView>
  </sheetViews>
  <sheetFormatPr defaultRowHeight="15" x14ac:dyDescent="0.25"/>
  <cols>
    <col min="1" max="1" width="5.7109375" customWidth="1"/>
    <col min="2" max="2" width="26.42578125" bestFit="1" customWidth="1"/>
    <col min="3" max="3" width="18.5703125" customWidth="1"/>
    <col min="4" max="4" width="21.28515625" customWidth="1"/>
    <col min="5" max="5" width="17.85546875" customWidth="1"/>
    <col min="6" max="6" width="32.42578125" customWidth="1"/>
    <col min="7" max="7" width="33.85546875" bestFit="1" customWidth="1"/>
    <col min="9" max="9" width="37.85546875" customWidth="1"/>
  </cols>
  <sheetData>
    <row r="2" spans="1:7" ht="15.75" x14ac:dyDescent="0.25">
      <c r="A2" s="77" t="s">
        <v>78</v>
      </c>
      <c r="B2" s="77"/>
      <c r="C2" s="77"/>
      <c r="D2" s="77"/>
      <c r="E2" s="77"/>
      <c r="F2" s="77"/>
      <c r="G2" s="77"/>
    </row>
    <row r="4" spans="1:7" ht="15.75" x14ac:dyDescent="0.25">
      <c r="A4" s="37" t="s">
        <v>79</v>
      </c>
      <c r="B4" s="37" t="s">
        <v>80</v>
      </c>
      <c r="C4" s="37" t="s">
        <v>81</v>
      </c>
      <c r="D4" s="37" t="s">
        <v>82</v>
      </c>
      <c r="E4" s="37" t="s">
        <v>83</v>
      </c>
      <c r="F4" s="37" t="s">
        <v>84</v>
      </c>
      <c r="G4" s="37" t="s">
        <v>85</v>
      </c>
    </row>
    <row r="5" spans="1:7" ht="15.75" x14ac:dyDescent="0.25">
      <c r="A5" s="38">
        <v>1</v>
      </c>
      <c r="B5" s="39" t="s">
        <v>86</v>
      </c>
      <c r="C5" s="40">
        <v>12350200</v>
      </c>
      <c r="D5" s="41">
        <v>14455</v>
      </c>
      <c r="E5" s="41">
        <v>11000</v>
      </c>
      <c r="F5" s="39"/>
      <c r="G5" s="39" t="s">
        <v>87</v>
      </c>
    </row>
    <row r="6" spans="1:7" ht="15.75" x14ac:dyDescent="0.25">
      <c r="A6" s="38">
        <v>2</v>
      </c>
      <c r="B6" s="39" t="s">
        <v>88</v>
      </c>
      <c r="C6" s="41">
        <v>14500</v>
      </c>
      <c r="D6" s="41">
        <v>3861</v>
      </c>
      <c r="E6" s="41">
        <v>25000</v>
      </c>
      <c r="F6" s="39"/>
      <c r="G6" s="39" t="s">
        <v>89</v>
      </c>
    </row>
    <row r="7" spans="1:7" ht="15.75" x14ac:dyDescent="0.25">
      <c r="A7" s="38">
        <v>3</v>
      </c>
      <c r="B7" s="39" t="s">
        <v>90</v>
      </c>
      <c r="C7" s="41">
        <v>32000</v>
      </c>
      <c r="D7" s="41">
        <v>4830</v>
      </c>
      <c r="E7" s="41">
        <v>32000</v>
      </c>
      <c r="F7" s="39"/>
      <c r="G7" s="39" t="s">
        <v>91</v>
      </c>
    </row>
    <row r="8" spans="1:7" ht="15.75" x14ac:dyDescent="0.25">
      <c r="A8" s="38">
        <v>4</v>
      </c>
      <c r="B8" s="39" t="s">
        <v>92</v>
      </c>
      <c r="C8" s="41">
        <v>32250</v>
      </c>
      <c r="D8" s="41">
        <v>3075</v>
      </c>
      <c r="E8" s="41">
        <v>26000</v>
      </c>
      <c r="F8" s="39"/>
      <c r="G8" s="39" t="s">
        <v>93</v>
      </c>
    </row>
    <row r="9" spans="1:7" ht="15.75" x14ac:dyDescent="0.25">
      <c r="A9" s="38">
        <v>5</v>
      </c>
      <c r="B9" s="42" t="s">
        <v>94</v>
      </c>
      <c r="C9" s="41">
        <v>33400</v>
      </c>
      <c r="D9" s="41">
        <v>317</v>
      </c>
      <c r="E9" s="41">
        <v>30000</v>
      </c>
      <c r="F9" s="39"/>
      <c r="G9" s="39" t="s">
        <v>95</v>
      </c>
    </row>
    <row r="10" spans="1:7" ht="15.75" x14ac:dyDescent="0.25">
      <c r="A10" s="38">
        <v>6</v>
      </c>
      <c r="B10" s="39" t="s">
        <v>96</v>
      </c>
      <c r="C10" s="43">
        <v>32500</v>
      </c>
      <c r="D10" s="41">
        <v>326</v>
      </c>
      <c r="E10" s="41">
        <v>45000</v>
      </c>
      <c r="F10" s="39"/>
      <c r="G10" s="39" t="s">
        <v>97</v>
      </c>
    </row>
    <row r="11" spans="1:7" ht="15.75" x14ac:dyDescent="0.25">
      <c r="A11" s="38">
        <v>7</v>
      </c>
      <c r="B11" s="39" t="s">
        <v>98</v>
      </c>
      <c r="C11" s="41">
        <v>12000</v>
      </c>
      <c r="D11" s="41">
        <v>839</v>
      </c>
      <c r="E11" s="41">
        <v>130000</v>
      </c>
      <c r="F11" s="39"/>
      <c r="G11" s="39" t="s">
        <v>99</v>
      </c>
    </row>
    <row r="12" spans="1:7" ht="15.75" x14ac:dyDescent="0.25">
      <c r="A12" s="38">
        <v>8</v>
      </c>
      <c r="B12" s="39" t="s">
        <v>100</v>
      </c>
      <c r="C12" s="43">
        <v>29900</v>
      </c>
      <c r="D12" s="41">
        <v>1127</v>
      </c>
      <c r="E12" s="41">
        <v>35000</v>
      </c>
      <c r="F12" s="39"/>
      <c r="G12" s="39" t="s">
        <v>101</v>
      </c>
    </row>
    <row r="13" spans="1:7" ht="15.75" x14ac:dyDescent="0.25">
      <c r="A13" s="38">
        <v>9</v>
      </c>
      <c r="B13" s="42" t="s">
        <v>102</v>
      </c>
      <c r="C13" s="41">
        <v>81500</v>
      </c>
      <c r="D13" s="41">
        <v>20256</v>
      </c>
      <c r="E13" s="41">
        <v>31000</v>
      </c>
      <c r="F13" s="39"/>
      <c r="G13" s="39" t="s">
        <v>103</v>
      </c>
    </row>
    <row r="14" spans="1:7" ht="15.75" x14ac:dyDescent="0.25">
      <c r="A14" s="38">
        <v>10</v>
      </c>
      <c r="B14" s="39" t="s">
        <v>104</v>
      </c>
      <c r="C14" s="41">
        <v>229600</v>
      </c>
      <c r="D14" s="41">
        <v>12199</v>
      </c>
      <c r="E14" s="41">
        <v>14000</v>
      </c>
      <c r="F14" s="39"/>
      <c r="G14" s="39" t="s">
        <v>105</v>
      </c>
    </row>
    <row r="15" spans="1:7" ht="15.75" x14ac:dyDescent="0.25">
      <c r="A15" s="38">
        <v>11</v>
      </c>
      <c r="B15" s="39" t="s">
        <v>106</v>
      </c>
      <c r="C15" s="41">
        <v>912900</v>
      </c>
      <c r="D15" s="41">
        <v>2000</v>
      </c>
      <c r="E15" s="41">
        <v>17000</v>
      </c>
      <c r="F15" s="39"/>
      <c r="G15" s="39" t="s">
        <v>107</v>
      </c>
    </row>
    <row r="16" spans="1:7" ht="15.75" x14ac:dyDescent="0.25">
      <c r="A16" s="38">
        <v>12</v>
      </c>
      <c r="B16" s="39" t="s">
        <v>108</v>
      </c>
      <c r="C16" s="44">
        <v>19250</v>
      </c>
      <c r="D16" s="44">
        <v>19000</v>
      </c>
      <c r="E16" s="44">
        <v>16500</v>
      </c>
      <c r="F16" s="39"/>
      <c r="G16" s="39" t="s">
        <v>107</v>
      </c>
    </row>
    <row r="17" spans="1:7" ht="15.75" x14ac:dyDescent="0.25">
      <c r="A17" s="39"/>
      <c r="B17" s="39"/>
      <c r="C17" s="45"/>
      <c r="D17" s="45"/>
      <c r="E17" s="45"/>
      <c r="F17" s="39"/>
      <c r="G17" s="39"/>
    </row>
    <row r="20" spans="1:7" x14ac:dyDescent="0.25">
      <c r="F20" s="76" t="s">
        <v>109</v>
      </c>
      <c r="G20" s="76"/>
    </row>
    <row r="21" spans="1:7" x14ac:dyDescent="0.25">
      <c r="F21" s="76" t="s">
        <v>110</v>
      </c>
      <c r="G21" s="76"/>
    </row>
    <row r="22" spans="1:7" x14ac:dyDescent="0.25">
      <c r="F22" s="46"/>
      <c r="G22" s="46"/>
    </row>
    <row r="23" spans="1:7" x14ac:dyDescent="0.25">
      <c r="F23" s="46"/>
      <c r="G23" s="46"/>
    </row>
    <row r="26" spans="1:7" x14ac:dyDescent="0.25">
      <c r="F26" s="79" t="s">
        <v>111</v>
      </c>
      <c r="G26" s="79"/>
    </row>
    <row r="27" spans="1:7" x14ac:dyDescent="0.25">
      <c r="F27" s="76" t="s">
        <v>112</v>
      </c>
      <c r="G27" s="76"/>
    </row>
    <row r="28" spans="1:7" x14ac:dyDescent="0.25">
      <c r="F28" s="76" t="s">
        <v>113</v>
      </c>
      <c r="G28" s="76"/>
    </row>
    <row r="31" spans="1:7" ht="15.75" x14ac:dyDescent="0.25">
      <c r="A31" s="77" t="s">
        <v>142</v>
      </c>
      <c r="B31" s="77"/>
      <c r="C31" s="77"/>
      <c r="D31" s="77"/>
      <c r="E31" s="77"/>
      <c r="F31" s="77"/>
      <c r="G31" s="77"/>
    </row>
    <row r="33" spans="1:9" ht="15.75" x14ac:dyDescent="0.25">
      <c r="A33" s="37" t="s">
        <v>79</v>
      </c>
      <c r="B33" s="37" t="s">
        <v>80</v>
      </c>
      <c r="C33" s="37" t="s">
        <v>81</v>
      </c>
      <c r="D33" s="37" t="s">
        <v>82</v>
      </c>
      <c r="E33" s="37" t="s">
        <v>83</v>
      </c>
      <c r="F33" s="37" t="s">
        <v>84</v>
      </c>
      <c r="G33" s="37" t="s">
        <v>137</v>
      </c>
    </row>
    <row r="34" spans="1:9" ht="15.75" x14ac:dyDescent="0.25">
      <c r="A34" s="38">
        <v>1</v>
      </c>
      <c r="B34" s="39" t="s">
        <v>86</v>
      </c>
      <c r="C34" s="40">
        <f>Sheet3!C182</f>
        <v>694575</v>
      </c>
      <c r="D34" s="41">
        <f>1011000*(G34/1000)</f>
        <v>257805</v>
      </c>
      <c r="E34" s="41">
        <v>11000</v>
      </c>
      <c r="F34" s="39"/>
      <c r="G34" s="53">
        <v>255</v>
      </c>
      <c r="I34" t="s">
        <v>133</v>
      </c>
    </row>
    <row r="35" spans="1:9" ht="15.75" x14ac:dyDescent="0.25">
      <c r="A35" s="38">
        <v>2</v>
      </c>
      <c r="B35" s="39" t="s">
        <v>132</v>
      </c>
      <c r="C35" s="41">
        <f>Sheet3!F182</f>
        <v>850.00000000000011</v>
      </c>
      <c r="D35" s="41">
        <f t="shared" ref="D35:D44" si="0">1011000*(G35/1000)</f>
        <v>7380.3</v>
      </c>
      <c r="E35" s="41">
        <v>25000</v>
      </c>
      <c r="F35" s="39"/>
      <c r="G35" s="53">
        <v>7.3</v>
      </c>
      <c r="I35" s="78" t="s">
        <v>134</v>
      </c>
    </row>
    <row r="36" spans="1:9" ht="15.75" x14ac:dyDescent="0.25">
      <c r="A36" s="38">
        <v>3</v>
      </c>
      <c r="B36" s="39" t="s">
        <v>90</v>
      </c>
      <c r="C36" s="41">
        <f>Sheet3!I182</f>
        <v>2694.9999999999995</v>
      </c>
      <c r="D36" s="41">
        <f t="shared" si="0"/>
        <v>7885.7999999999993</v>
      </c>
      <c r="E36" s="41">
        <v>34000</v>
      </c>
      <c r="F36" s="39"/>
      <c r="G36" s="53">
        <v>7.8</v>
      </c>
      <c r="I36" s="78"/>
    </row>
    <row r="37" spans="1:9" ht="15.75" x14ac:dyDescent="0.25">
      <c r="A37" s="38">
        <v>4</v>
      </c>
      <c r="B37" s="39" t="s">
        <v>92</v>
      </c>
      <c r="C37" s="41">
        <f>Sheet3!J182</f>
        <v>1842.5</v>
      </c>
      <c r="D37" s="41">
        <f t="shared" si="0"/>
        <v>7885.7999999999993</v>
      </c>
      <c r="E37" s="41">
        <v>25000</v>
      </c>
      <c r="F37" s="39"/>
      <c r="G37" s="53">
        <v>7.8</v>
      </c>
      <c r="I37" s="78"/>
    </row>
    <row r="38" spans="1:9" ht="15.75" x14ac:dyDescent="0.25">
      <c r="A38" s="38">
        <v>5</v>
      </c>
      <c r="B38" s="42" t="s">
        <v>94</v>
      </c>
      <c r="C38" s="41">
        <f>Sheet3!G182</f>
        <v>1967.5000000000002</v>
      </c>
      <c r="D38" s="41">
        <f t="shared" si="0"/>
        <v>6066</v>
      </c>
      <c r="E38" s="41">
        <v>35000</v>
      </c>
      <c r="F38" s="39"/>
      <c r="G38" s="53">
        <v>6</v>
      </c>
    </row>
    <row r="39" spans="1:9" ht="15.75" x14ac:dyDescent="0.25">
      <c r="A39" s="38">
        <v>6</v>
      </c>
      <c r="B39" s="39" t="s">
        <v>96</v>
      </c>
      <c r="C39" s="43">
        <f>Sheet3!H182</f>
        <v>1997.5</v>
      </c>
      <c r="D39" s="41">
        <f t="shared" si="0"/>
        <v>5156.0999999999995</v>
      </c>
      <c r="E39" s="41">
        <v>70000</v>
      </c>
      <c r="F39" s="39"/>
      <c r="G39" s="53">
        <v>5.0999999999999996</v>
      </c>
    </row>
    <row r="40" spans="1:9" ht="15.75" x14ac:dyDescent="0.25">
      <c r="A40" s="38">
        <v>7</v>
      </c>
      <c r="B40" s="39" t="s">
        <v>98</v>
      </c>
      <c r="C40" s="41">
        <f>Sheet3!O182</f>
        <v>13534.5</v>
      </c>
      <c r="D40" s="41">
        <f t="shared" si="0"/>
        <v>7400.52</v>
      </c>
      <c r="E40" s="41">
        <v>125000</v>
      </c>
      <c r="F40" s="39"/>
      <c r="G40" s="53">
        <v>7.32</v>
      </c>
    </row>
    <row r="41" spans="1:9" ht="15.75" x14ac:dyDescent="0.25">
      <c r="A41" s="38">
        <v>8</v>
      </c>
      <c r="B41" s="39" t="s">
        <v>100</v>
      </c>
      <c r="C41" s="43">
        <f>Sheet3!N182</f>
        <v>33869</v>
      </c>
      <c r="D41" s="41">
        <f t="shared" si="0"/>
        <v>17490.3</v>
      </c>
      <c r="E41" s="41">
        <v>33000</v>
      </c>
      <c r="F41" s="39"/>
      <c r="G41" s="53">
        <v>17.3</v>
      </c>
    </row>
    <row r="42" spans="1:9" ht="15.75" x14ac:dyDescent="0.25">
      <c r="A42" s="38">
        <v>9</v>
      </c>
      <c r="B42" s="42" t="s">
        <v>102</v>
      </c>
      <c r="C42" s="41">
        <f>Sheet3!M182</f>
        <v>28847.5</v>
      </c>
      <c r="D42" s="41">
        <f t="shared" si="0"/>
        <v>23859.600000000002</v>
      </c>
      <c r="E42" s="41">
        <v>30000</v>
      </c>
      <c r="F42" s="39"/>
      <c r="G42" s="54">
        <v>23.6</v>
      </c>
    </row>
    <row r="43" spans="1:9" ht="15.75" x14ac:dyDescent="0.25">
      <c r="A43" s="38">
        <v>10</v>
      </c>
      <c r="B43" s="39" t="s">
        <v>104</v>
      </c>
      <c r="C43" s="41">
        <f>Sheet3!D182</f>
        <v>131869</v>
      </c>
      <c r="D43" s="41">
        <f t="shared" si="0"/>
        <v>17995.8</v>
      </c>
      <c r="E43" s="41">
        <v>14000</v>
      </c>
      <c r="F43" s="39"/>
      <c r="G43" s="53">
        <v>17.8</v>
      </c>
    </row>
    <row r="44" spans="1:9" ht="15.75" x14ac:dyDescent="0.25">
      <c r="A44" s="38">
        <v>11</v>
      </c>
      <c r="B44" s="39" t="s">
        <v>136</v>
      </c>
      <c r="C44" s="41">
        <f>Sheet3!E182</f>
        <v>60466.500000000007</v>
      </c>
      <c r="D44" s="41">
        <f t="shared" si="0"/>
        <v>35081.700000000004</v>
      </c>
      <c r="E44" s="41">
        <v>17000</v>
      </c>
      <c r="F44" s="39"/>
      <c r="G44" s="54">
        <v>34.700000000000003</v>
      </c>
    </row>
    <row r="45" spans="1:9" ht="15.75" x14ac:dyDescent="0.25">
      <c r="A45" s="39"/>
      <c r="B45" s="39"/>
      <c r="C45" s="45"/>
      <c r="D45" s="45"/>
      <c r="E45" s="45"/>
      <c r="F45" s="39"/>
      <c r="G45" s="39"/>
    </row>
    <row r="48" spans="1:9" x14ac:dyDescent="0.25">
      <c r="F48" s="76" t="s">
        <v>140</v>
      </c>
      <c r="G48" s="76"/>
    </row>
    <row r="49" spans="1:9" x14ac:dyDescent="0.25">
      <c r="F49" s="76" t="s">
        <v>141</v>
      </c>
      <c r="G49" s="76"/>
    </row>
    <row r="50" spans="1:9" x14ac:dyDescent="0.25">
      <c r="F50" s="76" t="s">
        <v>139</v>
      </c>
      <c r="G50" s="76"/>
    </row>
    <row r="51" spans="1:9" x14ac:dyDescent="0.25">
      <c r="F51" s="46"/>
      <c r="G51" s="46"/>
    </row>
    <row r="52" spans="1:9" x14ac:dyDescent="0.25">
      <c r="F52" s="46"/>
      <c r="G52" s="46"/>
    </row>
    <row r="55" spans="1:9" x14ac:dyDescent="0.25">
      <c r="F55" s="79"/>
      <c r="G55" s="79"/>
    </row>
    <row r="56" spans="1:9" x14ac:dyDescent="0.25">
      <c r="F56" s="76"/>
      <c r="G56" s="76"/>
    </row>
    <row r="57" spans="1:9" x14ac:dyDescent="0.25">
      <c r="F57" s="76"/>
      <c r="G57" s="76"/>
    </row>
    <row r="59" spans="1:9" ht="15.75" x14ac:dyDescent="0.25">
      <c r="A59" s="77" t="s">
        <v>144</v>
      </c>
      <c r="B59" s="77"/>
      <c r="C59" s="77"/>
      <c r="D59" s="77"/>
      <c r="E59" s="77"/>
      <c r="F59" s="77"/>
      <c r="G59" s="77"/>
    </row>
    <row r="61" spans="1:9" ht="15.75" x14ac:dyDescent="0.25">
      <c r="A61" s="37" t="s">
        <v>79</v>
      </c>
      <c r="B61" s="37" t="s">
        <v>80</v>
      </c>
      <c r="C61" s="37" t="s">
        <v>81</v>
      </c>
      <c r="D61" s="37" t="s">
        <v>82</v>
      </c>
      <c r="E61" s="37" t="s">
        <v>83</v>
      </c>
      <c r="F61" s="37" t="s">
        <v>84</v>
      </c>
      <c r="G61" s="37" t="s">
        <v>137</v>
      </c>
    </row>
    <row r="62" spans="1:9" ht="15.75" x14ac:dyDescent="0.25">
      <c r="A62" s="38">
        <v>1</v>
      </c>
      <c r="B62" s="39" t="s">
        <v>86</v>
      </c>
      <c r="C62" s="55">
        <f>Sheet3!C242</f>
        <v>709503.33333333337</v>
      </c>
      <c r="D62" s="41">
        <f>1011000*(G62/1000)</f>
        <v>257805</v>
      </c>
      <c r="E62" s="41">
        <v>12000</v>
      </c>
      <c r="F62" s="39"/>
      <c r="G62" s="53">
        <v>255</v>
      </c>
      <c r="I62" t="s">
        <v>133</v>
      </c>
    </row>
    <row r="63" spans="1:9" ht="15.75" x14ac:dyDescent="0.25">
      <c r="A63" s="38">
        <v>2</v>
      </c>
      <c r="B63" s="39" t="s">
        <v>132</v>
      </c>
      <c r="C63" s="56">
        <f>Sheet3!F242</f>
        <v>1385</v>
      </c>
      <c r="D63" s="41">
        <f t="shared" ref="D63:D72" si="1">1011000*(G63/1000)</f>
        <v>7380.3</v>
      </c>
      <c r="E63" s="41">
        <v>25000</v>
      </c>
      <c r="F63" s="39"/>
      <c r="G63" s="53">
        <v>7.3</v>
      </c>
      <c r="I63" s="78" t="s">
        <v>134</v>
      </c>
    </row>
    <row r="64" spans="1:9" ht="15.75" x14ac:dyDescent="0.25">
      <c r="A64" s="38">
        <v>3</v>
      </c>
      <c r="B64" s="39" t="s">
        <v>90</v>
      </c>
      <c r="C64" s="56">
        <f>Sheet3!I242</f>
        <v>3404.333333333333</v>
      </c>
      <c r="D64" s="41">
        <f t="shared" si="1"/>
        <v>7885.7999999999993</v>
      </c>
      <c r="E64" s="41">
        <v>34000</v>
      </c>
      <c r="F64" s="39"/>
      <c r="G64" s="53">
        <v>7.8</v>
      </c>
      <c r="I64" s="78"/>
    </row>
    <row r="65" spans="1:9" ht="15.75" x14ac:dyDescent="0.25">
      <c r="A65" s="38">
        <v>4</v>
      </c>
      <c r="B65" s="39" t="s">
        <v>92</v>
      </c>
      <c r="C65" s="56">
        <f>Sheet3!J242</f>
        <v>2313.833333333333</v>
      </c>
      <c r="D65" s="41">
        <f t="shared" si="1"/>
        <v>7885.7999999999993</v>
      </c>
      <c r="E65" s="41">
        <v>26000</v>
      </c>
      <c r="F65" s="39"/>
      <c r="G65" s="53">
        <v>7.8</v>
      </c>
      <c r="I65" s="78"/>
    </row>
    <row r="66" spans="1:9" ht="15.75" x14ac:dyDescent="0.25">
      <c r="A66" s="38">
        <v>5</v>
      </c>
      <c r="B66" s="42" t="s">
        <v>94</v>
      </c>
      <c r="C66" s="56">
        <f>Sheet3!G242</f>
        <v>2380.833333333333</v>
      </c>
      <c r="D66" s="41">
        <f t="shared" si="1"/>
        <v>6066</v>
      </c>
      <c r="E66" s="41">
        <v>38000</v>
      </c>
      <c r="F66" s="39"/>
      <c r="G66" s="53">
        <v>6</v>
      </c>
    </row>
    <row r="67" spans="1:9" ht="15.75" x14ac:dyDescent="0.25">
      <c r="A67" s="38">
        <v>6</v>
      </c>
      <c r="B67" s="39" t="s">
        <v>96</v>
      </c>
      <c r="C67" s="57">
        <f>Sheet3!H242</f>
        <v>2516.666666666667</v>
      </c>
      <c r="D67" s="41">
        <f t="shared" si="1"/>
        <v>5156.0999999999995</v>
      </c>
      <c r="E67" s="41">
        <v>70000</v>
      </c>
      <c r="F67" s="39"/>
      <c r="G67" s="53">
        <v>5.0999999999999996</v>
      </c>
    </row>
    <row r="68" spans="1:9" ht="15.75" x14ac:dyDescent="0.25">
      <c r="A68" s="38">
        <v>7</v>
      </c>
      <c r="B68" s="39" t="s">
        <v>98</v>
      </c>
      <c r="C68" s="56">
        <f>Sheet3!O242</f>
        <v>8121.5</v>
      </c>
      <c r="D68" s="41">
        <f t="shared" si="1"/>
        <v>7400.52</v>
      </c>
      <c r="E68" s="41">
        <v>125000</v>
      </c>
      <c r="F68" s="39"/>
      <c r="G68" s="53">
        <v>7.32</v>
      </c>
    </row>
    <row r="69" spans="1:9" ht="15.75" x14ac:dyDescent="0.25">
      <c r="A69" s="38">
        <v>8</v>
      </c>
      <c r="B69" s="39" t="s">
        <v>100</v>
      </c>
      <c r="C69" s="57">
        <f>Sheet3!N242</f>
        <v>26744.666666666664</v>
      </c>
      <c r="D69" s="41">
        <f t="shared" si="1"/>
        <v>17490.3</v>
      </c>
      <c r="E69" s="41">
        <v>34000</v>
      </c>
      <c r="F69" s="39"/>
      <c r="G69" s="53">
        <v>17.3</v>
      </c>
    </row>
    <row r="70" spans="1:9" ht="15.75" x14ac:dyDescent="0.25">
      <c r="A70" s="38">
        <v>9</v>
      </c>
      <c r="B70" s="42" t="s">
        <v>102</v>
      </c>
      <c r="C70" s="56">
        <f>Sheet3!M242</f>
        <v>30236.833333333336</v>
      </c>
      <c r="D70" s="41">
        <f t="shared" si="1"/>
        <v>23859.600000000002</v>
      </c>
      <c r="E70" s="41">
        <v>28000</v>
      </c>
      <c r="F70" s="39"/>
      <c r="G70" s="54">
        <v>23.6</v>
      </c>
    </row>
    <row r="71" spans="1:9" ht="15.75" x14ac:dyDescent="0.25">
      <c r="A71" s="38">
        <v>10</v>
      </c>
      <c r="B71" s="39" t="s">
        <v>104</v>
      </c>
      <c r="C71" s="56">
        <f>Sheet3!D242</f>
        <v>140754.33333333331</v>
      </c>
      <c r="D71" s="41">
        <f t="shared" si="1"/>
        <v>17995.8</v>
      </c>
      <c r="E71" s="41">
        <v>15000</v>
      </c>
      <c r="F71" s="39"/>
      <c r="G71" s="53">
        <v>17.8</v>
      </c>
    </row>
    <row r="72" spans="1:9" ht="15.75" x14ac:dyDescent="0.25">
      <c r="A72" s="38">
        <v>11</v>
      </c>
      <c r="B72" s="39" t="s">
        <v>136</v>
      </c>
      <c r="C72" s="56">
        <f>Sheet3!E242</f>
        <v>58214.033333333326</v>
      </c>
      <c r="D72" s="41">
        <f t="shared" si="1"/>
        <v>35081.700000000004</v>
      </c>
      <c r="E72" s="41">
        <v>17000</v>
      </c>
      <c r="F72" s="39"/>
      <c r="G72" s="54">
        <v>34.700000000000003</v>
      </c>
    </row>
    <row r="73" spans="1:9" ht="15.75" x14ac:dyDescent="0.25">
      <c r="A73" s="39"/>
      <c r="B73" s="39"/>
      <c r="C73" s="45"/>
      <c r="D73" s="45"/>
      <c r="E73" s="45"/>
      <c r="F73" s="39"/>
      <c r="G73" s="39"/>
    </row>
    <row r="76" spans="1:9" x14ac:dyDescent="0.25">
      <c r="F76" s="76" t="s">
        <v>140</v>
      </c>
      <c r="G76" s="76"/>
    </row>
    <row r="77" spans="1:9" x14ac:dyDescent="0.25">
      <c r="F77" s="76" t="s">
        <v>141</v>
      </c>
      <c r="G77" s="76"/>
    </row>
    <row r="78" spans="1:9" x14ac:dyDescent="0.25">
      <c r="F78" s="76" t="s">
        <v>139</v>
      </c>
      <c r="G78" s="76"/>
    </row>
    <row r="79" spans="1:9" x14ac:dyDescent="0.25">
      <c r="F79" s="46"/>
      <c r="G79" s="46"/>
    </row>
    <row r="80" spans="1:9" x14ac:dyDescent="0.25">
      <c r="F80" s="46"/>
      <c r="G80" s="46"/>
    </row>
    <row r="83" spans="1:9" x14ac:dyDescent="0.25">
      <c r="F83" s="79" t="s">
        <v>145</v>
      </c>
      <c r="G83" s="79"/>
    </row>
    <row r="84" spans="1:9" x14ac:dyDescent="0.25">
      <c r="F84" s="76" t="s">
        <v>146</v>
      </c>
      <c r="G84" s="76"/>
    </row>
    <row r="86" spans="1:9" ht="15.75" x14ac:dyDescent="0.25">
      <c r="A86" s="77" t="s">
        <v>150</v>
      </c>
      <c r="B86" s="77"/>
      <c r="C86" s="77"/>
      <c r="D86" s="77"/>
      <c r="E86" s="77"/>
      <c r="F86" s="77"/>
      <c r="G86" s="77"/>
    </row>
    <row r="88" spans="1:9" ht="15.75" x14ac:dyDescent="0.25">
      <c r="A88" s="37" t="s">
        <v>79</v>
      </c>
      <c r="B88" s="37" t="s">
        <v>80</v>
      </c>
      <c r="C88" s="37" t="s">
        <v>81</v>
      </c>
      <c r="D88" s="37" t="s">
        <v>82</v>
      </c>
      <c r="E88" s="37" t="s">
        <v>83</v>
      </c>
      <c r="F88" s="37" t="s">
        <v>84</v>
      </c>
      <c r="G88" s="37" t="s">
        <v>137</v>
      </c>
    </row>
    <row r="89" spans="1:9" ht="15.75" x14ac:dyDescent="0.25">
      <c r="A89" s="38">
        <v>1</v>
      </c>
      <c r="B89" s="39" t="s">
        <v>86</v>
      </c>
      <c r="C89" s="55">
        <f>Sheet3!C311</f>
        <v>713578.33333333337</v>
      </c>
      <c r="D89" s="41">
        <f>1011000*(G89/1000)</f>
        <v>257805</v>
      </c>
      <c r="E89" s="41">
        <v>12000</v>
      </c>
      <c r="F89" s="39"/>
      <c r="G89" s="53">
        <v>255</v>
      </c>
      <c r="I89" t="s">
        <v>133</v>
      </c>
    </row>
    <row r="90" spans="1:9" ht="15.75" x14ac:dyDescent="0.25">
      <c r="A90" s="38">
        <v>2</v>
      </c>
      <c r="B90" s="39" t="s">
        <v>132</v>
      </c>
      <c r="C90" s="56">
        <f>Sheet3!F311</f>
        <v>1145</v>
      </c>
      <c r="D90" s="41">
        <f t="shared" ref="D90:D99" si="2">1011000*(G90/1000)</f>
        <v>7380.3</v>
      </c>
      <c r="E90" s="41">
        <v>25000</v>
      </c>
      <c r="F90" s="39"/>
      <c r="G90" s="53">
        <v>7.3</v>
      </c>
      <c r="I90" s="78" t="s">
        <v>134</v>
      </c>
    </row>
    <row r="91" spans="1:9" ht="15.75" x14ac:dyDescent="0.25">
      <c r="A91" s="38">
        <v>3</v>
      </c>
      <c r="B91" s="39" t="s">
        <v>90</v>
      </c>
      <c r="C91" s="56">
        <f>Sheet3!I311</f>
        <v>2896</v>
      </c>
      <c r="D91" s="41">
        <f t="shared" si="2"/>
        <v>7885.7999999999993</v>
      </c>
      <c r="E91" s="41">
        <v>34000</v>
      </c>
      <c r="F91" s="39"/>
      <c r="G91" s="53">
        <v>7.8</v>
      </c>
      <c r="I91" s="78"/>
    </row>
    <row r="92" spans="1:9" ht="15.75" x14ac:dyDescent="0.25">
      <c r="A92" s="38">
        <v>4</v>
      </c>
      <c r="B92" s="39" t="s">
        <v>92</v>
      </c>
      <c r="C92" s="56">
        <f>Sheet3!J311</f>
        <v>2055.5</v>
      </c>
      <c r="D92" s="41">
        <f t="shared" si="2"/>
        <v>7885.7999999999993</v>
      </c>
      <c r="E92" s="41">
        <v>26000</v>
      </c>
      <c r="F92" s="39"/>
      <c r="G92" s="53">
        <v>7.8</v>
      </c>
      <c r="I92" s="78"/>
    </row>
    <row r="93" spans="1:9" ht="15.75" x14ac:dyDescent="0.25">
      <c r="A93" s="38">
        <v>5</v>
      </c>
      <c r="B93" s="42" t="s">
        <v>94</v>
      </c>
      <c r="C93" s="56">
        <f>Sheet3!G311</f>
        <v>2020</v>
      </c>
      <c r="D93" s="41">
        <f t="shared" si="2"/>
        <v>6066</v>
      </c>
      <c r="E93" s="41">
        <v>38000</v>
      </c>
      <c r="F93" s="39"/>
      <c r="G93" s="53">
        <v>6</v>
      </c>
    </row>
    <row r="94" spans="1:9" ht="15.75" x14ac:dyDescent="0.25">
      <c r="A94" s="38">
        <v>6</v>
      </c>
      <c r="B94" s="39" t="s">
        <v>96</v>
      </c>
      <c r="C94" s="57">
        <f>Sheet3!H311</f>
        <v>2335</v>
      </c>
      <c r="D94" s="41">
        <f t="shared" si="2"/>
        <v>5156.0999999999995</v>
      </c>
      <c r="E94" s="41">
        <v>65000</v>
      </c>
      <c r="F94" s="39"/>
      <c r="G94" s="53">
        <v>5.0999999999999996</v>
      </c>
    </row>
    <row r="95" spans="1:9" ht="15.75" x14ac:dyDescent="0.25">
      <c r="A95" s="38">
        <v>7</v>
      </c>
      <c r="B95" s="39" t="s">
        <v>151</v>
      </c>
      <c r="C95" s="56">
        <f>Sheet3!O311</f>
        <v>7674</v>
      </c>
      <c r="D95" s="41">
        <f t="shared" si="2"/>
        <v>7400.52</v>
      </c>
      <c r="E95" s="41">
        <v>125000</v>
      </c>
      <c r="F95" s="39"/>
      <c r="G95" s="53">
        <v>7.32</v>
      </c>
    </row>
    <row r="96" spans="1:9" ht="15.75" x14ac:dyDescent="0.25">
      <c r="A96" s="38">
        <v>8</v>
      </c>
      <c r="B96" s="39" t="s">
        <v>100</v>
      </c>
      <c r="C96" s="57">
        <f>Sheet3!N311</f>
        <v>34859.013698630137</v>
      </c>
      <c r="D96" s="41">
        <f t="shared" si="2"/>
        <v>17490.3</v>
      </c>
      <c r="E96" s="41">
        <v>32000</v>
      </c>
      <c r="F96" s="39"/>
      <c r="G96" s="53">
        <v>17.3</v>
      </c>
    </row>
    <row r="97" spans="1:7" ht="15.75" x14ac:dyDescent="0.25">
      <c r="A97" s="38">
        <v>9</v>
      </c>
      <c r="B97" s="42" t="s">
        <v>102</v>
      </c>
      <c r="C97" s="56">
        <f>Sheet3!M311</f>
        <v>37793.5</v>
      </c>
      <c r="D97" s="41">
        <f t="shared" si="2"/>
        <v>23859.600000000002</v>
      </c>
      <c r="E97" s="41">
        <v>28000</v>
      </c>
      <c r="F97" s="39"/>
      <c r="G97" s="54">
        <v>23.6</v>
      </c>
    </row>
    <row r="98" spans="1:7" ht="15.75" x14ac:dyDescent="0.25">
      <c r="A98" s="38">
        <v>10</v>
      </c>
      <c r="B98" s="39" t="s">
        <v>104</v>
      </c>
      <c r="C98" s="56">
        <f>Sheet3!D311</f>
        <v>143239.5</v>
      </c>
      <c r="D98" s="41">
        <f t="shared" si="2"/>
        <v>17995.8</v>
      </c>
      <c r="E98" s="41">
        <v>15000</v>
      </c>
      <c r="F98" s="39"/>
      <c r="G98" s="53">
        <v>17.8</v>
      </c>
    </row>
    <row r="99" spans="1:7" ht="15.75" x14ac:dyDescent="0.25">
      <c r="A99" s="38">
        <v>11</v>
      </c>
      <c r="B99" s="39" t="s">
        <v>136</v>
      </c>
      <c r="C99" s="56">
        <f>Sheet3!E311</f>
        <v>59617.5</v>
      </c>
      <c r="D99" s="41">
        <f t="shared" si="2"/>
        <v>35081.700000000004</v>
      </c>
      <c r="E99" s="41">
        <v>16000</v>
      </c>
      <c r="F99" s="39"/>
      <c r="G99" s="54">
        <v>34.700000000000003</v>
      </c>
    </row>
    <row r="100" spans="1:7" ht="15.75" x14ac:dyDescent="0.25">
      <c r="A100" s="39"/>
      <c r="B100" s="39"/>
      <c r="C100" s="45"/>
      <c r="D100" s="45"/>
      <c r="E100" s="45"/>
      <c r="F100" s="39"/>
      <c r="G100" s="39"/>
    </row>
    <row r="103" spans="1:7" x14ac:dyDescent="0.25">
      <c r="F103" s="76" t="s">
        <v>140</v>
      </c>
      <c r="G103" s="76"/>
    </row>
    <row r="104" spans="1:7" x14ac:dyDescent="0.25">
      <c r="F104" s="76" t="s">
        <v>141</v>
      </c>
      <c r="G104" s="76"/>
    </row>
    <row r="105" spans="1:7" x14ac:dyDescent="0.25">
      <c r="F105" s="76" t="s">
        <v>139</v>
      </c>
      <c r="G105" s="76"/>
    </row>
    <row r="106" spans="1:7" x14ac:dyDescent="0.25">
      <c r="F106" s="46"/>
      <c r="G106" s="46"/>
    </row>
    <row r="107" spans="1:7" x14ac:dyDescent="0.25">
      <c r="F107" s="46"/>
      <c r="G107" s="46"/>
    </row>
    <row r="110" spans="1:7" x14ac:dyDescent="0.25">
      <c r="F110" s="79" t="s">
        <v>145</v>
      </c>
      <c r="G110" s="79"/>
    </row>
    <row r="111" spans="1:7" x14ac:dyDescent="0.25">
      <c r="F111" s="76" t="s">
        <v>146</v>
      </c>
      <c r="G111" s="76"/>
    </row>
    <row r="114" spans="1:7" ht="15.75" x14ac:dyDescent="0.25">
      <c r="A114" s="77" t="s">
        <v>163</v>
      </c>
      <c r="B114" s="77"/>
      <c r="C114" s="77"/>
      <c r="D114" s="77"/>
      <c r="E114" s="77"/>
      <c r="F114" s="77"/>
      <c r="G114" s="77"/>
    </row>
    <row r="116" spans="1:7" ht="15.75" x14ac:dyDescent="0.25">
      <c r="A116" s="37" t="s">
        <v>79</v>
      </c>
      <c r="B116" s="37" t="s">
        <v>80</v>
      </c>
      <c r="C116" s="37" t="s">
        <v>81</v>
      </c>
      <c r="D116" s="37" t="s">
        <v>82</v>
      </c>
      <c r="E116" s="37" t="s">
        <v>83</v>
      </c>
      <c r="F116" s="37" t="s">
        <v>84</v>
      </c>
      <c r="G116" s="37" t="s">
        <v>137</v>
      </c>
    </row>
    <row r="117" spans="1:7" ht="15.75" x14ac:dyDescent="0.25">
      <c r="A117" s="38">
        <v>1</v>
      </c>
      <c r="B117" s="39" t="s">
        <v>86</v>
      </c>
      <c r="C117" s="55">
        <f>Sheet3!C380</f>
        <v>712157.66666666663</v>
      </c>
      <c r="D117" s="41">
        <f>1011000*(G117/1000)</f>
        <v>257805</v>
      </c>
      <c r="E117" s="41">
        <v>12000</v>
      </c>
      <c r="F117" s="39"/>
      <c r="G117" s="53">
        <v>255</v>
      </c>
    </row>
    <row r="118" spans="1:7" ht="15.75" x14ac:dyDescent="0.25">
      <c r="A118" s="38">
        <v>2</v>
      </c>
      <c r="B118" s="39" t="s">
        <v>132</v>
      </c>
      <c r="C118" s="56">
        <f>Sheet3!F380</f>
        <v>1265</v>
      </c>
      <c r="D118" s="41">
        <f t="shared" ref="D118:D127" si="3">1011000*(G118/1000)</f>
        <v>7380.3</v>
      </c>
      <c r="E118" s="41">
        <v>25000</v>
      </c>
      <c r="F118" s="39"/>
      <c r="G118" s="53">
        <v>7.3</v>
      </c>
    </row>
    <row r="119" spans="1:7" ht="15.75" x14ac:dyDescent="0.25">
      <c r="A119" s="38">
        <v>3</v>
      </c>
      <c r="B119" s="39" t="s">
        <v>90</v>
      </c>
      <c r="C119" s="56">
        <f>Sheet3!I380</f>
        <v>2926</v>
      </c>
      <c r="D119" s="41">
        <f t="shared" si="3"/>
        <v>7885.7999999999993</v>
      </c>
      <c r="E119" s="41">
        <v>36000</v>
      </c>
      <c r="F119" s="39"/>
      <c r="G119" s="53">
        <v>7.8</v>
      </c>
    </row>
    <row r="120" spans="1:7" ht="15.75" x14ac:dyDescent="0.25">
      <c r="A120" s="38">
        <v>4</v>
      </c>
      <c r="B120" s="39" t="s">
        <v>92</v>
      </c>
      <c r="C120" s="56">
        <f>Sheet3!J380</f>
        <v>2035.5</v>
      </c>
      <c r="D120" s="41">
        <f t="shared" si="3"/>
        <v>7885.7999999999993</v>
      </c>
      <c r="E120" s="41">
        <v>26000</v>
      </c>
      <c r="F120" s="39"/>
      <c r="G120" s="53">
        <v>7.8</v>
      </c>
    </row>
    <row r="121" spans="1:7" ht="15.75" x14ac:dyDescent="0.25">
      <c r="A121" s="38">
        <v>5</v>
      </c>
      <c r="B121" s="42" t="s">
        <v>94</v>
      </c>
      <c r="C121" s="56">
        <f>Sheet3!G380</f>
        <v>2172.5</v>
      </c>
      <c r="D121" s="41">
        <f t="shared" si="3"/>
        <v>6066</v>
      </c>
      <c r="E121" s="41">
        <v>38000</v>
      </c>
      <c r="F121" s="39"/>
      <c r="G121" s="53">
        <v>6</v>
      </c>
    </row>
    <row r="122" spans="1:7" ht="15.75" x14ac:dyDescent="0.25">
      <c r="A122" s="38">
        <v>6</v>
      </c>
      <c r="B122" s="39" t="s">
        <v>96</v>
      </c>
      <c r="C122" s="57">
        <f>Sheet3!H380</f>
        <v>2405</v>
      </c>
      <c r="D122" s="41">
        <f t="shared" si="3"/>
        <v>5156.0999999999995</v>
      </c>
      <c r="E122" s="41">
        <v>55000</v>
      </c>
      <c r="F122" s="39"/>
      <c r="G122" s="53">
        <v>5.0999999999999996</v>
      </c>
    </row>
    <row r="123" spans="1:7" ht="15.75" x14ac:dyDescent="0.25">
      <c r="A123" s="38">
        <v>7</v>
      </c>
      <c r="B123" s="39" t="s">
        <v>151</v>
      </c>
      <c r="C123" s="56">
        <f>Sheet3!O380</f>
        <v>8694</v>
      </c>
      <c r="D123" s="41">
        <f t="shared" si="3"/>
        <v>7400.52</v>
      </c>
      <c r="E123" s="41">
        <v>125000</v>
      </c>
      <c r="F123" s="39"/>
      <c r="G123" s="53">
        <v>7.32</v>
      </c>
    </row>
    <row r="124" spans="1:7" ht="15.75" x14ac:dyDescent="0.25">
      <c r="A124" s="38">
        <v>8</v>
      </c>
      <c r="B124" s="39" t="s">
        <v>100</v>
      </c>
      <c r="C124" s="57">
        <f>Sheet3!N380</f>
        <v>35149.013698630137</v>
      </c>
      <c r="D124" s="41">
        <f t="shared" si="3"/>
        <v>17490.3</v>
      </c>
      <c r="E124" s="41">
        <v>34000</v>
      </c>
      <c r="F124" s="39"/>
      <c r="G124" s="53">
        <v>17.3</v>
      </c>
    </row>
    <row r="125" spans="1:7" ht="15.75" x14ac:dyDescent="0.25">
      <c r="A125" s="38">
        <v>9</v>
      </c>
      <c r="B125" s="42" t="s">
        <v>102</v>
      </c>
      <c r="C125" s="56">
        <f>Sheet3!M380</f>
        <v>37538.5</v>
      </c>
      <c r="D125" s="41">
        <f t="shared" si="3"/>
        <v>23859.600000000002</v>
      </c>
      <c r="E125" s="41">
        <v>29000</v>
      </c>
      <c r="F125" s="39"/>
      <c r="G125" s="54">
        <v>23.6</v>
      </c>
    </row>
    <row r="126" spans="1:7" ht="15.75" x14ac:dyDescent="0.25">
      <c r="A126" s="38">
        <v>10</v>
      </c>
      <c r="B126" s="39" t="s">
        <v>104</v>
      </c>
      <c r="C126" s="56">
        <f>Sheet3!D380</f>
        <v>143157</v>
      </c>
      <c r="D126" s="41">
        <f t="shared" si="3"/>
        <v>17995.8</v>
      </c>
      <c r="E126" s="41">
        <v>15000</v>
      </c>
      <c r="F126" s="39"/>
      <c r="G126" s="53">
        <v>17.8</v>
      </c>
    </row>
    <row r="127" spans="1:7" ht="15.75" x14ac:dyDescent="0.25">
      <c r="A127" s="38">
        <v>11</v>
      </c>
      <c r="B127" s="39" t="s">
        <v>136</v>
      </c>
      <c r="C127" s="56">
        <f>Sheet3!E380</f>
        <v>59632.5</v>
      </c>
      <c r="D127" s="41">
        <f t="shared" si="3"/>
        <v>35081.700000000004</v>
      </c>
      <c r="E127" s="41">
        <v>17000</v>
      </c>
      <c r="F127" s="39"/>
      <c r="G127" s="54">
        <v>34.700000000000003</v>
      </c>
    </row>
    <row r="128" spans="1:7" ht="15.75" x14ac:dyDescent="0.25">
      <c r="A128" s="39"/>
      <c r="B128" s="39"/>
      <c r="C128" s="45"/>
      <c r="D128" s="45"/>
      <c r="E128" s="45"/>
      <c r="F128" s="39"/>
      <c r="G128" s="39"/>
    </row>
    <row r="131" spans="1:7" x14ac:dyDescent="0.25">
      <c r="F131" s="76" t="s">
        <v>140</v>
      </c>
      <c r="G131" s="76"/>
    </row>
    <row r="132" spans="1:7" x14ac:dyDescent="0.25">
      <c r="F132" s="76" t="s">
        <v>141</v>
      </c>
      <c r="G132" s="76"/>
    </row>
    <row r="133" spans="1:7" x14ac:dyDescent="0.25">
      <c r="F133" s="76" t="s">
        <v>139</v>
      </c>
      <c r="G133" s="76"/>
    </row>
    <row r="134" spans="1:7" x14ac:dyDescent="0.25">
      <c r="F134" s="46"/>
      <c r="G134" s="46"/>
    </row>
    <row r="135" spans="1:7" x14ac:dyDescent="0.25">
      <c r="F135" s="46"/>
      <c r="G135" s="46"/>
    </row>
    <row r="138" spans="1:7" x14ac:dyDescent="0.25">
      <c r="F138" s="79" t="s">
        <v>145</v>
      </c>
      <c r="G138" s="79"/>
    </row>
    <row r="139" spans="1:7" x14ac:dyDescent="0.25">
      <c r="F139" s="76" t="s">
        <v>146</v>
      </c>
      <c r="G139" s="76"/>
    </row>
    <row r="142" spans="1:7" ht="15.75" x14ac:dyDescent="0.25">
      <c r="A142" s="77" t="s">
        <v>165</v>
      </c>
      <c r="B142" s="77"/>
      <c r="C142" s="77"/>
      <c r="D142" s="77"/>
      <c r="E142" s="77"/>
      <c r="F142" s="77"/>
      <c r="G142" s="77"/>
    </row>
    <row r="144" spans="1:7" ht="15.75" x14ac:dyDescent="0.25">
      <c r="A144" s="37" t="s">
        <v>79</v>
      </c>
      <c r="B144" s="37" t="s">
        <v>80</v>
      </c>
      <c r="C144" s="37" t="s">
        <v>81</v>
      </c>
      <c r="D144" s="37" t="s">
        <v>82</v>
      </c>
      <c r="E144" s="37" t="s">
        <v>83</v>
      </c>
      <c r="F144" s="37" t="s">
        <v>84</v>
      </c>
      <c r="G144" s="37" t="s">
        <v>137</v>
      </c>
    </row>
    <row r="145" spans="1:7" ht="15.75" x14ac:dyDescent="0.25">
      <c r="A145" s="38">
        <v>1</v>
      </c>
      <c r="B145" s="39" t="s">
        <v>86</v>
      </c>
      <c r="C145" s="55">
        <f>Sheet3!C449</f>
        <v>716407.66666666663</v>
      </c>
      <c r="D145" s="41">
        <f>1011000*(G145/1000)</f>
        <v>257805</v>
      </c>
      <c r="E145" s="41">
        <v>12000</v>
      </c>
      <c r="F145" s="39"/>
      <c r="G145" s="53">
        <v>255</v>
      </c>
    </row>
    <row r="146" spans="1:7" ht="15.75" x14ac:dyDescent="0.25">
      <c r="A146" s="38">
        <v>2</v>
      </c>
      <c r="B146" s="39" t="s">
        <v>132</v>
      </c>
      <c r="C146" s="56">
        <f>Sheet3!F449</f>
        <v>1265</v>
      </c>
      <c r="D146" s="41">
        <f t="shared" ref="D146:D155" si="4">1011000*(G146/1000)</f>
        <v>7380.3</v>
      </c>
      <c r="E146" s="41">
        <v>25000</v>
      </c>
      <c r="F146" s="39"/>
      <c r="G146" s="53">
        <v>7.3</v>
      </c>
    </row>
    <row r="147" spans="1:7" ht="15.75" x14ac:dyDescent="0.25">
      <c r="A147" s="38">
        <v>3</v>
      </c>
      <c r="B147" s="39" t="s">
        <v>90</v>
      </c>
      <c r="C147" s="56">
        <f>Sheet3!I449</f>
        <v>2917</v>
      </c>
      <c r="D147" s="41">
        <f t="shared" si="4"/>
        <v>7885.7999999999993</v>
      </c>
      <c r="E147" s="41">
        <v>40000</v>
      </c>
      <c r="F147" s="39"/>
      <c r="G147" s="53">
        <v>7.8</v>
      </c>
    </row>
    <row r="148" spans="1:7" ht="15.75" x14ac:dyDescent="0.25">
      <c r="A148" s="38">
        <v>4</v>
      </c>
      <c r="B148" s="39" t="s">
        <v>92</v>
      </c>
      <c r="C148" s="56">
        <f>Sheet3!J449</f>
        <v>1977.5</v>
      </c>
      <c r="D148" s="41">
        <f t="shared" si="4"/>
        <v>7885.7999999999993</v>
      </c>
      <c r="E148" s="41">
        <v>26000</v>
      </c>
      <c r="F148" s="39"/>
      <c r="G148" s="53">
        <v>7.8</v>
      </c>
    </row>
    <row r="149" spans="1:7" ht="15.75" x14ac:dyDescent="0.25">
      <c r="A149" s="38">
        <v>5</v>
      </c>
      <c r="B149" s="42" t="s">
        <v>94</v>
      </c>
      <c r="C149" s="56">
        <f>Sheet3!G449</f>
        <v>2012.5</v>
      </c>
      <c r="D149" s="41">
        <f t="shared" si="4"/>
        <v>6066</v>
      </c>
      <c r="E149" s="41">
        <v>40000</v>
      </c>
      <c r="F149" s="39"/>
      <c r="G149" s="53">
        <v>6</v>
      </c>
    </row>
    <row r="150" spans="1:7" ht="15.75" x14ac:dyDescent="0.25">
      <c r="A150" s="38">
        <v>6</v>
      </c>
      <c r="B150" s="39" t="s">
        <v>96</v>
      </c>
      <c r="C150" s="57">
        <f>Sheet3!H449</f>
        <v>2280</v>
      </c>
      <c r="D150" s="41">
        <f t="shared" si="4"/>
        <v>5156.0999999999995</v>
      </c>
      <c r="E150" s="41">
        <v>55000</v>
      </c>
      <c r="F150" s="39"/>
      <c r="G150" s="53">
        <v>5.0999999999999996</v>
      </c>
    </row>
    <row r="151" spans="1:7" ht="15.75" x14ac:dyDescent="0.25">
      <c r="A151" s="38">
        <v>7</v>
      </c>
      <c r="B151" s="39" t="s">
        <v>151</v>
      </c>
      <c r="C151" s="56">
        <f>Sheet3!O449</f>
        <v>7284</v>
      </c>
      <c r="D151" s="41">
        <f t="shared" si="4"/>
        <v>7400.52</v>
      </c>
      <c r="E151" s="41">
        <v>125000</v>
      </c>
      <c r="F151" s="39"/>
      <c r="G151" s="53">
        <v>7.32</v>
      </c>
    </row>
    <row r="152" spans="1:7" ht="15.75" x14ac:dyDescent="0.25">
      <c r="A152" s="38">
        <v>8</v>
      </c>
      <c r="B152" s="39" t="s">
        <v>100</v>
      </c>
      <c r="C152" s="57">
        <f>Sheet3!N449</f>
        <v>34730.013698630137</v>
      </c>
      <c r="D152" s="41">
        <f t="shared" si="4"/>
        <v>17490.3</v>
      </c>
      <c r="E152" s="41">
        <v>33000</v>
      </c>
      <c r="F152" s="39"/>
      <c r="G152" s="53">
        <v>17.3</v>
      </c>
    </row>
    <row r="153" spans="1:7" ht="15.75" x14ac:dyDescent="0.25">
      <c r="A153" s="38">
        <v>9</v>
      </c>
      <c r="B153" s="42" t="s">
        <v>102</v>
      </c>
      <c r="C153" s="56">
        <f>Sheet3!M449</f>
        <v>37156</v>
      </c>
      <c r="D153" s="41">
        <f t="shared" si="4"/>
        <v>23859.600000000002</v>
      </c>
      <c r="E153" s="41">
        <v>28000</v>
      </c>
      <c r="F153" s="39"/>
      <c r="G153" s="54">
        <v>23.6</v>
      </c>
    </row>
    <row r="154" spans="1:7" ht="15.75" x14ac:dyDescent="0.25">
      <c r="A154" s="38">
        <v>10</v>
      </c>
      <c r="B154" s="39" t="s">
        <v>104</v>
      </c>
      <c r="C154" s="56">
        <f>Sheet3!D449</f>
        <v>146874</v>
      </c>
      <c r="D154" s="41">
        <f t="shared" si="4"/>
        <v>17995.8</v>
      </c>
      <c r="E154" s="41">
        <v>15000</v>
      </c>
      <c r="F154" s="39"/>
      <c r="G154" s="53">
        <v>17.8</v>
      </c>
    </row>
    <row r="155" spans="1:7" ht="15.75" x14ac:dyDescent="0.25">
      <c r="A155" s="38">
        <v>11</v>
      </c>
      <c r="B155" s="39" t="s">
        <v>136</v>
      </c>
      <c r="C155" s="56">
        <f>Sheet3!E449</f>
        <v>75007.199999999997</v>
      </c>
      <c r="D155" s="41">
        <f t="shared" si="4"/>
        <v>35081.700000000004</v>
      </c>
      <c r="E155" s="41">
        <v>17000</v>
      </c>
      <c r="F155" s="39"/>
      <c r="G155" s="54">
        <v>34.700000000000003</v>
      </c>
    </row>
    <row r="156" spans="1:7" ht="15.75" x14ac:dyDescent="0.25">
      <c r="A156" s="39"/>
      <c r="B156" s="39"/>
      <c r="C156" s="45"/>
      <c r="D156" s="45"/>
      <c r="E156" s="45"/>
      <c r="F156" s="39"/>
      <c r="G156" s="39"/>
    </row>
    <row r="159" spans="1:7" ht="15.75" x14ac:dyDescent="0.25">
      <c r="A159" s="77" t="s">
        <v>166</v>
      </c>
      <c r="B159" s="77"/>
      <c r="C159" s="77"/>
      <c r="D159" s="77"/>
      <c r="E159" s="77"/>
      <c r="F159" s="77"/>
      <c r="G159" s="77"/>
    </row>
    <row r="161" spans="1:7" ht="15.75" x14ac:dyDescent="0.25">
      <c r="A161" s="37" t="s">
        <v>79</v>
      </c>
      <c r="B161" s="37" t="s">
        <v>80</v>
      </c>
      <c r="C161" s="37" t="s">
        <v>81</v>
      </c>
      <c r="D161" s="37" t="s">
        <v>82</v>
      </c>
      <c r="E161" s="37" t="s">
        <v>83</v>
      </c>
      <c r="F161" s="37" t="s">
        <v>84</v>
      </c>
      <c r="G161" s="37" t="s">
        <v>137</v>
      </c>
    </row>
    <row r="162" spans="1:7" ht="15.75" x14ac:dyDescent="0.25">
      <c r="A162" s="38">
        <v>1</v>
      </c>
      <c r="B162" s="39" t="s">
        <v>86</v>
      </c>
      <c r="C162" s="55">
        <f>Sheet3!C518</f>
        <v>716407.66666666663</v>
      </c>
      <c r="D162" s="41">
        <f>1011000*(G162/1000)</f>
        <v>257805</v>
      </c>
      <c r="E162" s="41">
        <v>12000</v>
      </c>
      <c r="F162" s="39"/>
      <c r="G162" s="53">
        <v>255</v>
      </c>
    </row>
    <row r="163" spans="1:7" ht="15.75" x14ac:dyDescent="0.25">
      <c r="A163" s="38">
        <v>2</v>
      </c>
      <c r="B163" s="39" t="s">
        <v>132</v>
      </c>
      <c r="C163" s="56">
        <f>Sheet3!F518</f>
        <v>1265</v>
      </c>
      <c r="D163" s="41">
        <f t="shared" ref="D163:D172" si="5">1011000*(G163/1000)</f>
        <v>7380.3</v>
      </c>
      <c r="E163" s="41">
        <v>25000</v>
      </c>
      <c r="F163" s="39"/>
      <c r="G163" s="53">
        <v>7.3</v>
      </c>
    </row>
    <row r="164" spans="1:7" ht="15.75" x14ac:dyDescent="0.25">
      <c r="A164" s="38">
        <v>3</v>
      </c>
      <c r="B164" s="39" t="s">
        <v>90</v>
      </c>
      <c r="C164" s="56">
        <f>Sheet3!I518</f>
        <v>2917</v>
      </c>
      <c r="D164" s="41">
        <f t="shared" si="5"/>
        <v>7885.7999999999993</v>
      </c>
      <c r="E164" s="41">
        <v>40000</v>
      </c>
      <c r="F164" s="39"/>
      <c r="G164" s="53">
        <v>7.8</v>
      </c>
    </row>
    <row r="165" spans="1:7" ht="15.75" x14ac:dyDescent="0.25">
      <c r="A165" s="38">
        <v>4</v>
      </c>
      <c r="B165" s="39" t="s">
        <v>92</v>
      </c>
      <c r="C165" s="56">
        <f>Sheet3!J518</f>
        <v>1977.5</v>
      </c>
      <c r="D165" s="41">
        <f t="shared" si="5"/>
        <v>7885.7999999999993</v>
      </c>
      <c r="E165" s="41">
        <v>26000</v>
      </c>
      <c r="F165" s="39"/>
      <c r="G165" s="53">
        <v>7.8</v>
      </c>
    </row>
    <row r="166" spans="1:7" ht="15.75" x14ac:dyDescent="0.25">
      <c r="A166" s="38">
        <v>5</v>
      </c>
      <c r="B166" s="42" t="s">
        <v>94</v>
      </c>
      <c r="C166" s="56">
        <f>Sheet3!G518</f>
        <v>2012.5</v>
      </c>
      <c r="D166" s="41">
        <f t="shared" si="5"/>
        <v>6066</v>
      </c>
      <c r="E166" s="41">
        <v>40000</v>
      </c>
      <c r="F166" s="39"/>
      <c r="G166" s="53">
        <v>6</v>
      </c>
    </row>
    <row r="167" spans="1:7" ht="15.75" x14ac:dyDescent="0.25">
      <c r="A167" s="38">
        <v>6</v>
      </c>
      <c r="B167" s="39" t="s">
        <v>96</v>
      </c>
      <c r="C167" s="57">
        <f>Sheet3!H518</f>
        <v>2280</v>
      </c>
      <c r="D167" s="41">
        <f t="shared" si="5"/>
        <v>5156.0999999999995</v>
      </c>
      <c r="E167" s="41">
        <v>55000</v>
      </c>
      <c r="F167" s="39"/>
      <c r="G167" s="53">
        <v>5.0999999999999996</v>
      </c>
    </row>
    <row r="168" spans="1:7" ht="15.75" x14ac:dyDescent="0.25">
      <c r="A168" s="38">
        <v>7</v>
      </c>
      <c r="B168" s="39" t="s">
        <v>151</v>
      </c>
      <c r="C168" s="56">
        <f>Sheet3!O518</f>
        <v>7284</v>
      </c>
      <c r="D168" s="41">
        <f t="shared" si="5"/>
        <v>7400.52</v>
      </c>
      <c r="E168" s="41">
        <v>125000</v>
      </c>
      <c r="F168" s="39"/>
      <c r="G168" s="53">
        <v>7.32</v>
      </c>
    </row>
    <row r="169" spans="1:7" ht="15.75" x14ac:dyDescent="0.25">
      <c r="A169" s="38">
        <v>8</v>
      </c>
      <c r="B169" s="39" t="s">
        <v>100</v>
      </c>
      <c r="C169" s="57">
        <f>Sheet3!N518</f>
        <v>34730.013698630137</v>
      </c>
      <c r="D169" s="41">
        <f t="shared" si="5"/>
        <v>17490.3</v>
      </c>
      <c r="E169" s="41">
        <v>33000</v>
      </c>
      <c r="F169" s="39"/>
      <c r="G169" s="53">
        <v>17.3</v>
      </c>
    </row>
    <row r="170" spans="1:7" ht="15.75" x14ac:dyDescent="0.25">
      <c r="A170" s="38">
        <v>9</v>
      </c>
      <c r="B170" s="42" t="s">
        <v>102</v>
      </c>
      <c r="C170" s="56">
        <f>Sheet3!M518</f>
        <v>37156</v>
      </c>
      <c r="D170" s="41">
        <f t="shared" si="5"/>
        <v>23859.600000000002</v>
      </c>
      <c r="E170" s="41">
        <v>28000</v>
      </c>
      <c r="F170" s="39"/>
      <c r="G170" s="54">
        <v>23.6</v>
      </c>
    </row>
    <row r="171" spans="1:7" ht="15.75" x14ac:dyDescent="0.25">
      <c r="A171" s="38">
        <v>10</v>
      </c>
      <c r="B171" s="39" t="s">
        <v>104</v>
      </c>
      <c r="C171" s="56">
        <f>Sheet3!D518</f>
        <v>146874</v>
      </c>
      <c r="D171" s="41">
        <f t="shared" si="5"/>
        <v>17995.8</v>
      </c>
      <c r="E171" s="41">
        <v>15000</v>
      </c>
      <c r="F171" s="39"/>
      <c r="G171" s="53">
        <v>17.8</v>
      </c>
    </row>
    <row r="172" spans="1:7" ht="15.75" x14ac:dyDescent="0.25">
      <c r="A172" s="38">
        <v>11</v>
      </c>
      <c r="B172" s="39" t="s">
        <v>136</v>
      </c>
      <c r="C172" s="56">
        <f>Sheet3!E518</f>
        <v>75007.199999999997</v>
      </c>
      <c r="D172" s="41">
        <f t="shared" si="5"/>
        <v>35081.700000000004</v>
      </c>
      <c r="E172" s="41">
        <v>17000</v>
      </c>
      <c r="F172" s="39"/>
      <c r="G172" s="54">
        <v>34.700000000000003</v>
      </c>
    </row>
    <row r="173" spans="1:7" ht="15.75" x14ac:dyDescent="0.25">
      <c r="A173" s="39"/>
      <c r="B173" s="39"/>
      <c r="C173" s="45"/>
      <c r="D173" s="45"/>
      <c r="E173" s="45"/>
      <c r="F173" s="39"/>
      <c r="G173" s="39"/>
    </row>
    <row r="176" spans="1:7" ht="15.75" x14ac:dyDescent="0.25">
      <c r="A176" s="77" t="s">
        <v>169</v>
      </c>
      <c r="B176" s="77"/>
      <c r="C176" s="77"/>
      <c r="D176" s="77"/>
      <c r="E176" s="77"/>
      <c r="F176" s="77"/>
      <c r="G176" s="77"/>
    </row>
    <row r="178" spans="1:7" ht="15.75" x14ac:dyDescent="0.25">
      <c r="A178" s="37" t="s">
        <v>79</v>
      </c>
      <c r="B178" s="37" t="s">
        <v>80</v>
      </c>
      <c r="C178" s="37" t="s">
        <v>81</v>
      </c>
      <c r="D178" s="37" t="s">
        <v>82</v>
      </c>
      <c r="E178" s="37" t="s">
        <v>83</v>
      </c>
      <c r="F178" s="37" t="s">
        <v>84</v>
      </c>
      <c r="G178" s="37" t="s">
        <v>137</v>
      </c>
    </row>
    <row r="179" spans="1:7" ht="15.75" x14ac:dyDescent="0.25">
      <c r="A179" s="38">
        <v>1</v>
      </c>
      <c r="B179" s="39" t="s">
        <v>86</v>
      </c>
      <c r="C179" s="55">
        <f>Sheet3!C587</f>
        <v>714756.66666666663</v>
      </c>
      <c r="D179" s="41">
        <f>1011000*(G179/1000)</f>
        <v>257805</v>
      </c>
      <c r="E179" s="41">
        <v>12000</v>
      </c>
      <c r="F179" s="39"/>
      <c r="G179" s="53">
        <v>255</v>
      </c>
    </row>
    <row r="180" spans="1:7" ht="15.75" x14ac:dyDescent="0.25">
      <c r="A180" s="38">
        <v>2</v>
      </c>
      <c r="B180" s="39" t="s">
        <v>132</v>
      </c>
      <c r="C180" s="56">
        <f>Sheet3!F587</f>
        <v>1265</v>
      </c>
      <c r="D180" s="41">
        <f t="shared" ref="D180:D189" si="6">1011000*(G180/1000)</f>
        <v>7380.3</v>
      </c>
      <c r="E180" s="41">
        <v>25000</v>
      </c>
      <c r="F180" s="39"/>
      <c r="G180" s="53">
        <v>7.3</v>
      </c>
    </row>
    <row r="181" spans="1:7" ht="15.75" x14ac:dyDescent="0.25">
      <c r="A181" s="38">
        <v>3</v>
      </c>
      <c r="B181" s="39" t="s">
        <v>90</v>
      </c>
      <c r="C181" s="56">
        <f>Sheet3!I587</f>
        <v>2924</v>
      </c>
      <c r="D181" s="41">
        <f t="shared" si="6"/>
        <v>7885.7999999999993</v>
      </c>
      <c r="E181" s="41">
        <v>40000</v>
      </c>
      <c r="F181" s="39"/>
      <c r="G181" s="53">
        <v>7.8</v>
      </c>
    </row>
    <row r="182" spans="1:7" ht="15.75" x14ac:dyDescent="0.25">
      <c r="A182" s="38">
        <v>4</v>
      </c>
      <c r="B182" s="39" t="s">
        <v>92</v>
      </c>
      <c r="C182" s="56">
        <f>Sheet3!J587</f>
        <v>1995.5</v>
      </c>
      <c r="D182" s="41">
        <f t="shared" si="6"/>
        <v>7885.7999999999993</v>
      </c>
      <c r="E182" s="41">
        <v>26000</v>
      </c>
      <c r="F182" s="39"/>
      <c r="G182" s="53">
        <v>7.8</v>
      </c>
    </row>
    <row r="183" spans="1:7" ht="15.75" x14ac:dyDescent="0.25">
      <c r="A183" s="38">
        <v>5</v>
      </c>
      <c r="B183" s="42" t="s">
        <v>94</v>
      </c>
      <c r="C183" s="56">
        <f>Sheet3!G587</f>
        <v>2012.5</v>
      </c>
      <c r="D183" s="41">
        <f t="shared" si="6"/>
        <v>6066</v>
      </c>
      <c r="E183" s="41">
        <v>40000</v>
      </c>
      <c r="F183" s="39"/>
      <c r="G183" s="53">
        <v>6</v>
      </c>
    </row>
    <row r="184" spans="1:7" ht="15.75" x14ac:dyDescent="0.25">
      <c r="A184" s="38">
        <v>6</v>
      </c>
      <c r="B184" s="39" t="s">
        <v>96</v>
      </c>
      <c r="C184" s="57">
        <f>Sheet3!H587</f>
        <v>2280</v>
      </c>
      <c r="D184" s="41">
        <f t="shared" si="6"/>
        <v>5156.0999999999995</v>
      </c>
      <c r="E184" s="41">
        <v>55000</v>
      </c>
      <c r="F184" s="39"/>
      <c r="G184" s="53">
        <v>5.0999999999999996</v>
      </c>
    </row>
    <row r="185" spans="1:7" ht="15.75" x14ac:dyDescent="0.25">
      <c r="A185" s="38">
        <v>7</v>
      </c>
      <c r="B185" s="39" t="s">
        <v>151</v>
      </c>
      <c r="C185" s="56">
        <f>Sheet3!O587</f>
        <v>7305</v>
      </c>
      <c r="D185" s="41">
        <f t="shared" si="6"/>
        <v>7400.52</v>
      </c>
      <c r="E185" s="41">
        <v>125000</v>
      </c>
      <c r="F185" s="39"/>
      <c r="G185" s="53">
        <v>7.32</v>
      </c>
    </row>
    <row r="186" spans="1:7" ht="15.75" x14ac:dyDescent="0.25">
      <c r="A186" s="38">
        <v>8</v>
      </c>
      <c r="B186" s="39" t="s">
        <v>100</v>
      </c>
      <c r="C186" s="57">
        <f>Sheet3!N587</f>
        <v>35011.013698630137</v>
      </c>
      <c r="D186" s="41">
        <f t="shared" si="6"/>
        <v>17490.3</v>
      </c>
      <c r="E186" s="41">
        <v>33000</v>
      </c>
      <c r="F186" s="39"/>
      <c r="G186" s="53">
        <v>17.3</v>
      </c>
    </row>
    <row r="187" spans="1:7" ht="15.75" x14ac:dyDescent="0.25">
      <c r="A187" s="38">
        <v>9</v>
      </c>
      <c r="B187" s="42" t="s">
        <v>102</v>
      </c>
      <c r="C187" s="56">
        <f>Sheet3!M587</f>
        <v>37823</v>
      </c>
      <c r="D187" s="41">
        <f t="shared" si="6"/>
        <v>23859.600000000002</v>
      </c>
      <c r="E187" s="41">
        <v>28000</v>
      </c>
      <c r="F187" s="39"/>
      <c r="G187" s="54">
        <v>23.6</v>
      </c>
    </row>
    <row r="188" spans="1:7" ht="15.75" x14ac:dyDescent="0.25">
      <c r="A188" s="38">
        <v>10</v>
      </c>
      <c r="B188" s="39" t="s">
        <v>104</v>
      </c>
      <c r="C188" s="56">
        <f>Sheet3!D587</f>
        <v>145283</v>
      </c>
      <c r="D188" s="41">
        <f t="shared" si="6"/>
        <v>17995.8</v>
      </c>
      <c r="E188" s="41">
        <v>15000</v>
      </c>
      <c r="F188" s="39"/>
      <c r="G188" s="53">
        <v>17.8</v>
      </c>
    </row>
    <row r="189" spans="1:7" ht="15.75" x14ac:dyDescent="0.25">
      <c r="A189" s="38">
        <v>11</v>
      </c>
      <c r="B189" s="39" t="s">
        <v>136</v>
      </c>
      <c r="C189" s="56">
        <f>Sheet3!E587</f>
        <v>38645.9</v>
      </c>
      <c r="D189" s="41">
        <f t="shared" si="6"/>
        <v>35081.700000000004</v>
      </c>
      <c r="E189" s="41">
        <v>17500</v>
      </c>
      <c r="F189" s="39"/>
      <c r="G189" s="54">
        <v>34.700000000000003</v>
      </c>
    </row>
    <row r="190" spans="1:7" ht="15.75" x14ac:dyDescent="0.25">
      <c r="A190" s="39"/>
      <c r="B190" s="39"/>
      <c r="C190" s="45"/>
      <c r="D190" s="45"/>
      <c r="E190" s="45"/>
      <c r="F190" s="39"/>
      <c r="G190" s="39"/>
    </row>
    <row r="193" spans="1:9" ht="15.75" x14ac:dyDescent="0.25">
      <c r="A193" s="77" t="s">
        <v>171</v>
      </c>
      <c r="B193" s="77"/>
      <c r="C193" s="77"/>
      <c r="D193" s="77"/>
      <c r="E193" s="77"/>
      <c r="F193" s="77"/>
      <c r="G193" s="77"/>
    </row>
    <row r="195" spans="1:9" ht="15.75" x14ac:dyDescent="0.25">
      <c r="A195" s="37" t="s">
        <v>79</v>
      </c>
      <c r="B195" s="37" t="s">
        <v>80</v>
      </c>
      <c r="C195" s="37" t="s">
        <v>81</v>
      </c>
      <c r="D195" s="37" t="s">
        <v>82</v>
      </c>
      <c r="E195" s="37" t="s">
        <v>83</v>
      </c>
      <c r="F195" s="37" t="s">
        <v>84</v>
      </c>
      <c r="G195" s="37" t="s">
        <v>137</v>
      </c>
      <c r="I195" t="s">
        <v>133</v>
      </c>
    </row>
    <row r="196" spans="1:9" ht="15.75" x14ac:dyDescent="0.25">
      <c r="A196" s="38">
        <v>1</v>
      </c>
      <c r="B196" s="39" t="s">
        <v>86</v>
      </c>
      <c r="C196" s="55">
        <f>Sheet3!C656</f>
        <v>666885</v>
      </c>
      <c r="D196" s="41">
        <f>1011000*(G196/1000)</f>
        <v>257805</v>
      </c>
      <c r="E196" s="41">
        <v>12000</v>
      </c>
      <c r="F196" s="39"/>
      <c r="G196" s="53">
        <v>255</v>
      </c>
      <c r="I196" s="78" t="s">
        <v>178</v>
      </c>
    </row>
    <row r="197" spans="1:9" ht="15.75" x14ac:dyDescent="0.25">
      <c r="A197" s="38">
        <v>2</v>
      </c>
      <c r="B197" s="39" t="s">
        <v>132</v>
      </c>
      <c r="C197" s="56">
        <f>Sheet3!F656</f>
        <v>973.33333333333337</v>
      </c>
      <c r="D197" s="41">
        <f t="shared" ref="D197:D206" si="7">1011000*(G197/1000)</f>
        <v>7380.3</v>
      </c>
      <c r="E197" s="41">
        <v>25000</v>
      </c>
      <c r="F197" s="39"/>
      <c r="G197" s="53">
        <v>7.3</v>
      </c>
      <c r="I197" s="78"/>
    </row>
    <row r="198" spans="1:9" ht="15.75" x14ac:dyDescent="0.25">
      <c r="A198" s="38">
        <v>3</v>
      </c>
      <c r="B198" s="39" t="s">
        <v>90</v>
      </c>
      <c r="C198" s="56">
        <f>Sheet3!I656</f>
        <v>2567.3333333333335</v>
      </c>
      <c r="D198" s="41">
        <f t="shared" si="7"/>
        <v>7885.7999999999993</v>
      </c>
      <c r="E198" s="41">
        <v>40000</v>
      </c>
      <c r="F198" s="39"/>
      <c r="G198" s="53">
        <v>7.8</v>
      </c>
      <c r="I198" s="78"/>
    </row>
    <row r="199" spans="1:9" ht="15.75" x14ac:dyDescent="0.25">
      <c r="A199" s="38">
        <v>4</v>
      </c>
      <c r="B199" s="39" t="s">
        <v>92</v>
      </c>
      <c r="C199" s="56">
        <f>Sheet3!J656</f>
        <v>1728</v>
      </c>
      <c r="D199" s="41">
        <f t="shared" si="7"/>
        <v>7885.7999999999993</v>
      </c>
      <c r="E199" s="41">
        <v>26000</v>
      </c>
      <c r="F199" s="39"/>
      <c r="G199" s="53">
        <v>7.8</v>
      </c>
      <c r="I199" s="80"/>
    </row>
    <row r="200" spans="1:9" ht="15.75" x14ac:dyDescent="0.25">
      <c r="A200" s="38">
        <v>5</v>
      </c>
      <c r="B200" s="42" t="s">
        <v>94</v>
      </c>
      <c r="C200" s="56">
        <f>Sheet3!G656</f>
        <v>1773.3333333333333</v>
      </c>
      <c r="D200" s="41">
        <f t="shared" si="7"/>
        <v>6066</v>
      </c>
      <c r="E200" s="41">
        <v>40000</v>
      </c>
      <c r="F200" s="39"/>
      <c r="G200" s="53">
        <v>6</v>
      </c>
      <c r="I200" s="63" t="s">
        <v>176</v>
      </c>
    </row>
    <row r="201" spans="1:9" ht="15.75" x14ac:dyDescent="0.25">
      <c r="A201" s="38">
        <v>6</v>
      </c>
      <c r="B201" s="39" t="s">
        <v>96</v>
      </c>
      <c r="C201" s="57">
        <f>Sheet3!H656</f>
        <v>1775</v>
      </c>
      <c r="D201" s="41">
        <f t="shared" si="7"/>
        <v>5156.0999999999995</v>
      </c>
      <c r="E201" s="41">
        <v>55000</v>
      </c>
      <c r="F201" s="39"/>
      <c r="G201" s="53">
        <v>5.0999999999999996</v>
      </c>
      <c r="I201" s="13" t="s">
        <v>22</v>
      </c>
    </row>
    <row r="202" spans="1:9" ht="15.75" x14ac:dyDescent="0.25">
      <c r="A202" s="38">
        <v>7</v>
      </c>
      <c r="B202" s="39" t="s">
        <v>151</v>
      </c>
      <c r="C202" s="56">
        <f>Sheet3!O656</f>
        <v>7468.333333333333</v>
      </c>
      <c r="D202" s="41">
        <f t="shared" si="7"/>
        <v>7400.52</v>
      </c>
      <c r="E202" s="41">
        <v>125000</v>
      </c>
      <c r="F202" s="39"/>
      <c r="G202" s="53">
        <v>7.32</v>
      </c>
      <c r="I202" s="13" t="s">
        <v>26</v>
      </c>
    </row>
    <row r="203" spans="1:9" ht="15.75" x14ac:dyDescent="0.25">
      <c r="A203" s="38">
        <v>8</v>
      </c>
      <c r="B203" s="39" t="s">
        <v>100</v>
      </c>
      <c r="C203" s="57">
        <f>Sheet3!N656</f>
        <v>35241.013698630137</v>
      </c>
      <c r="D203" s="41">
        <f t="shared" si="7"/>
        <v>17490.3</v>
      </c>
      <c r="E203" s="41">
        <v>33000</v>
      </c>
      <c r="F203" s="39"/>
      <c r="G203" s="53">
        <v>17.3</v>
      </c>
      <c r="I203" s="13" t="s">
        <v>29</v>
      </c>
    </row>
    <row r="204" spans="1:9" ht="15.75" x14ac:dyDescent="0.25">
      <c r="A204" s="38">
        <v>9</v>
      </c>
      <c r="B204" s="42" t="s">
        <v>102</v>
      </c>
      <c r="C204" s="56">
        <f>Sheet3!M656</f>
        <v>5325</v>
      </c>
      <c r="D204" s="41">
        <f t="shared" si="7"/>
        <v>23859.600000000002</v>
      </c>
      <c r="E204" s="41">
        <v>28000</v>
      </c>
      <c r="F204" s="39"/>
      <c r="G204" s="54">
        <v>23.6</v>
      </c>
      <c r="I204" s="13" t="s">
        <v>30</v>
      </c>
    </row>
    <row r="205" spans="1:9" ht="15.75" x14ac:dyDescent="0.25">
      <c r="A205" s="38">
        <v>10</v>
      </c>
      <c r="B205" s="39" t="s">
        <v>104</v>
      </c>
      <c r="C205" s="56">
        <f>Sheet3!D656</f>
        <v>124132</v>
      </c>
      <c r="D205" s="41">
        <f t="shared" si="7"/>
        <v>17995.8</v>
      </c>
      <c r="E205" s="41">
        <v>15000</v>
      </c>
      <c r="F205" s="39"/>
      <c r="G205" s="53">
        <v>17.8</v>
      </c>
      <c r="I205" s="13" t="s">
        <v>31</v>
      </c>
    </row>
    <row r="206" spans="1:9" ht="15.75" x14ac:dyDescent="0.25">
      <c r="A206" s="38">
        <v>11</v>
      </c>
      <c r="B206" s="39" t="s">
        <v>136</v>
      </c>
      <c r="C206" s="56">
        <f>Sheet3!E656</f>
        <v>41600.9</v>
      </c>
      <c r="D206" s="41">
        <f t="shared" si="7"/>
        <v>35081.700000000004</v>
      </c>
      <c r="E206" s="41">
        <v>17000</v>
      </c>
      <c r="F206" s="39"/>
      <c r="G206" s="54">
        <v>34.700000000000003</v>
      </c>
      <c r="I206" s="13" t="s">
        <v>37</v>
      </c>
    </row>
    <row r="207" spans="1:9" ht="15.75" x14ac:dyDescent="0.25">
      <c r="A207" s="39"/>
      <c r="B207" s="39"/>
      <c r="C207" s="45"/>
      <c r="D207" s="45"/>
      <c r="E207" s="45"/>
      <c r="F207" s="39"/>
      <c r="G207" s="39"/>
      <c r="I207" s="23" t="s">
        <v>148</v>
      </c>
    </row>
    <row r="208" spans="1:9" ht="15.75" x14ac:dyDescent="0.25">
      <c r="I208" s="23" t="s">
        <v>138</v>
      </c>
    </row>
    <row r="209" spans="9:9" ht="15.75" x14ac:dyDescent="0.25">
      <c r="I209" s="23" t="s">
        <v>159</v>
      </c>
    </row>
    <row r="210" spans="9:9" ht="15.75" x14ac:dyDescent="0.25">
      <c r="I210" s="23" t="s">
        <v>160</v>
      </c>
    </row>
    <row r="211" spans="9:9" ht="15.75" x14ac:dyDescent="0.25">
      <c r="I211" s="81" t="s">
        <v>177</v>
      </c>
    </row>
  </sheetData>
  <mergeCells count="39">
    <mergeCell ref="I63:I65"/>
    <mergeCell ref="F76:G76"/>
    <mergeCell ref="F77:G77"/>
    <mergeCell ref="F78:G78"/>
    <mergeCell ref="F110:G110"/>
    <mergeCell ref="A86:G86"/>
    <mergeCell ref="I90:I92"/>
    <mergeCell ref="F103:G103"/>
    <mergeCell ref="F104:G104"/>
    <mergeCell ref="F105:G105"/>
    <mergeCell ref="I35:I37"/>
    <mergeCell ref="F49:G49"/>
    <mergeCell ref="F50:G50"/>
    <mergeCell ref="F55:G55"/>
    <mergeCell ref="F48:G48"/>
    <mergeCell ref="F28:G28"/>
    <mergeCell ref="A2:G2"/>
    <mergeCell ref="F20:G20"/>
    <mergeCell ref="F21:G21"/>
    <mergeCell ref="F26:G26"/>
    <mergeCell ref="F27:G27"/>
    <mergeCell ref="F56:G56"/>
    <mergeCell ref="F57:G57"/>
    <mergeCell ref="A31:G31"/>
    <mergeCell ref="F83:G83"/>
    <mergeCell ref="F84:G84"/>
    <mergeCell ref="A59:G59"/>
    <mergeCell ref="F111:G111"/>
    <mergeCell ref="F139:G139"/>
    <mergeCell ref="A114:G114"/>
    <mergeCell ref="A193:G193"/>
    <mergeCell ref="A176:G176"/>
    <mergeCell ref="F131:G131"/>
    <mergeCell ref="F132:G132"/>
    <mergeCell ref="F133:G133"/>
    <mergeCell ref="F138:G138"/>
    <mergeCell ref="A159:G159"/>
    <mergeCell ref="A142:G142"/>
    <mergeCell ref="I196:I198"/>
  </mergeCells>
  <pageMargins left="0.31496062992125984" right="0" top="0.74803149606299213" bottom="0.74803149606299213" header="0.31496062992125984" footer="0.31496062992125984"/>
  <pageSetup paperSize="9" scale="7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2023-01-09T14:21:14Z</cp:lastPrinted>
  <dcterms:created xsi:type="dcterms:W3CDTF">2022-12-22T00:37:47Z</dcterms:created>
  <dcterms:modified xsi:type="dcterms:W3CDTF">2023-01-31T08:05:30Z</dcterms:modified>
</cp:coreProperties>
</file>